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DieseArbeitsmappe"/>
  <mc:AlternateContent xmlns:mc="http://schemas.openxmlformats.org/markup-compatibility/2006">
    <mc:Choice Requires="x15">
      <x15ac:absPath xmlns:x15ac="http://schemas.microsoft.com/office/spreadsheetml/2010/11/ac" url="C:\Temp\BCWED\"/>
    </mc:Choice>
  </mc:AlternateContent>
  <xr:revisionPtr revIDLastSave="0" documentId="8_{EB139509-D649-482C-97B8-68DCC44FE7B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llgemein" sheetId="17" r:id="rId1"/>
    <sheet name="Grundlagen" sheetId="23" r:id="rId2"/>
    <sheet name="Eigenfrequenz" sheetId="24" r:id="rId3"/>
    <sheet name="Erdbeben" sheetId="21" r:id="rId4"/>
    <sheet name="Kurven" sheetId="3" state="hidden" r:id="rId5"/>
  </sheets>
  <externalReferences>
    <externalReference r:id="rId6"/>
  </externalReferences>
  <definedNames>
    <definedName name="A__VO2" localSheetId="0">#REF!</definedName>
    <definedName name="A__VO2" localSheetId="2">#REF!</definedName>
    <definedName name="A__VO2" localSheetId="3">#REF!</definedName>
    <definedName name="A__VO2" localSheetId="1">#REF!</definedName>
    <definedName name="A__VO2">#REF!</definedName>
    <definedName name="A_v02" localSheetId="0">#REF!</definedName>
    <definedName name="A_v02" localSheetId="2">#REF!</definedName>
    <definedName name="A_v02" localSheetId="3">#REF!</definedName>
    <definedName name="A_v02" localSheetId="1">#REF!</definedName>
    <definedName name="A_v02">#REF!</definedName>
    <definedName name="Abkürzung" localSheetId="0">#REF!</definedName>
    <definedName name="Abkürzung" localSheetId="2">#REF!</definedName>
    <definedName name="Abkürzung" localSheetId="3">#REF!</definedName>
    <definedName name="Abkürzung" localSheetId="1">#REF!</definedName>
    <definedName name="Abkürzung">#REF!</definedName>
    <definedName name="Banister" localSheetId="0">#REF!</definedName>
    <definedName name="Banister" localSheetId="2">#REF!</definedName>
    <definedName name="Banister" localSheetId="3">#REF!</definedName>
    <definedName name="Banister" localSheetId="1">#REF!</definedName>
    <definedName name="Banister">#REF!</definedName>
    <definedName name="BL_VO2" localSheetId="0">#REF!</definedName>
    <definedName name="BL_VO2" localSheetId="2">#REF!</definedName>
    <definedName name="BL_VO2" localSheetId="3">#REF!</definedName>
    <definedName name="BL_VO2" localSheetId="1">#REF!</definedName>
    <definedName name="BL_VO2">#REF!</definedName>
    <definedName name="_xlnm.Print_Area" localSheetId="3">Erdbeben!$A$1:$J$51</definedName>
    <definedName name="_xlnm.Print_Area" localSheetId="1">Grundlagen!$A$1:$J$51</definedName>
    <definedName name="_xlnm.Print_Area" localSheetId="4">Kurven!$A$1:$O$20</definedName>
    <definedName name="km" localSheetId="0">#REF!</definedName>
    <definedName name="km" localSheetId="2">#REF!</definedName>
    <definedName name="km" localSheetId="3">#REF!</definedName>
    <definedName name="km" localSheetId="1">#REF!</definedName>
    <definedName name="km">#REF!</definedName>
    <definedName name="Kurse" localSheetId="0">#REF!</definedName>
    <definedName name="Kurse" localSheetId="2">#REF!</definedName>
    <definedName name="Kurse" localSheetId="3">#REF!</definedName>
    <definedName name="Kurse" localSheetId="1">#REF!</definedName>
    <definedName name="Kurse">#REF!</definedName>
    <definedName name="Name" localSheetId="0">#REF!</definedName>
    <definedName name="Name" localSheetId="2">#REF!</definedName>
    <definedName name="Name" localSheetId="3">#REF!</definedName>
    <definedName name="Name" localSheetId="1">#REF!</definedName>
    <definedName name="Name">#REF!</definedName>
    <definedName name="Ort" localSheetId="0">#REF!</definedName>
    <definedName name="Ort" localSheetId="2">#REF!</definedName>
    <definedName name="Ort" localSheetId="3">#REF!</definedName>
    <definedName name="Ort" localSheetId="1">#REF!</definedName>
    <definedName name="Ort">#REF!</definedName>
    <definedName name="Saisonermüdung" localSheetId="0">#REF!</definedName>
    <definedName name="Saisonermüdung" localSheetId="2">#REF!</definedName>
    <definedName name="Saisonermüdung" localSheetId="3">#REF!</definedName>
    <definedName name="Saisonermüdung" localSheetId="1">#REF!</definedName>
    <definedName name="Saisonermüdung">#REF!</definedName>
    <definedName name="Tau" localSheetId="0">#REF!</definedName>
    <definedName name="Tau" localSheetId="2">#REF!</definedName>
    <definedName name="Tau" localSheetId="3">#REF!</definedName>
    <definedName name="Tau" localSheetId="1">#REF!</definedName>
    <definedName name="Tau">#REF!</definedName>
    <definedName name="TD" localSheetId="0">#REF!</definedName>
    <definedName name="TD" localSheetId="2">#REF!</definedName>
    <definedName name="TD" localSheetId="3">#REF!</definedName>
    <definedName name="TD" localSheetId="1">#REF!</definedName>
    <definedName name="TD">#REF!</definedName>
    <definedName name="TSS" comment="Test">[1]Basisplanung!#REF!</definedName>
    <definedName name="Umrechnungskurs" localSheetId="0">#REF!</definedName>
    <definedName name="Umrechnungskurs" localSheetId="2">#REF!</definedName>
    <definedName name="Umrechnungskurs" localSheetId="3">#REF!</definedName>
    <definedName name="Umrechnungskurs" localSheetId="1">#REF!</definedName>
    <definedName name="Umrechnungskurs">#REF!</definedName>
    <definedName name="Version">Allgemein!$B$3</definedName>
    <definedName name="Vorname" localSheetId="0">#REF!</definedName>
    <definedName name="Vorname" localSheetId="2">#REF!</definedName>
    <definedName name="Vorname" localSheetId="3">#REF!</definedName>
    <definedName name="Vorname" localSheetId="1">#REF!</definedName>
    <definedName name="Vornam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9" i="3" l="1"/>
  <c r="L55" i="3"/>
  <c r="N53" i="3"/>
  <c r="L52" i="3" l="1"/>
  <c r="I34" i="23"/>
  <c r="I29" i="21"/>
  <c r="E15" i="21" l="1"/>
  <c r="G15" i="21"/>
  <c r="H10" i="23"/>
  <c r="G16" i="23"/>
  <c r="C15" i="23"/>
  <c r="D10" i="23" s="1"/>
  <c r="E16" i="24"/>
  <c r="G13" i="24" s="1"/>
  <c r="B3" i="21"/>
  <c r="B2" i="21"/>
  <c r="B1" i="21"/>
  <c r="B3" i="24"/>
  <c r="B3" i="23"/>
  <c r="I31" i="21"/>
  <c r="F31" i="21"/>
  <c r="F29" i="21"/>
  <c r="F25" i="21"/>
  <c r="F23" i="21"/>
  <c r="F21" i="21"/>
  <c r="F19" i="21"/>
  <c r="F17" i="21"/>
  <c r="G13" i="21"/>
  <c r="F13" i="21"/>
  <c r="E13" i="21"/>
  <c r="D13" i="21"/>
  <c r="C13" i="21"/>
  <c r="E10" i="21"/>
  <c r="H16" i="23"/>
  <c r="L54" i="3"/>
  <c r="L53" i="3"/>
  <c r="B26" i="24"/>
  <c r="B23" i="24"/>
  <c r="F15" i="24"/>
  <c r="E17" i="24" s="1"/>
  <c r="C11" i="24"/>
  <c r="H15" i="23"/>
  <c r="D14" i="23"/>
  <c r="G8" i="21" s="1"/>
  <c r="B2" i="24"/>
  <c r="B1" i="24"/>
  <c r="I6" i="21"/>
  <c r="E6" i="21"/>
  <c r="B2" i="23"/>
  <c r="B1" i="23"/>
  <c r="B27" i="24"/>
  <c r="J25" i="23"/>
  <c r="J23" i="23"/>
  <c r="E8" i="21" l="1"/>
  <c r="E18" i="24"/>
  <c r="F33" i="21"/>
  <c r="F39" i="21" s="1"/>
  <c r="O59" i="3"/>
  <c r="D29" i="24" s="1"/>
  <c r="J23" i="21"/>
  <c r="J21" i="21"/>
  <c r="O57" i="3"/>
  <c r="O58" i="3" s="1"/>
  <c r="O60" i="3" s="1"/>
  <c r="L58" i="3"/>
  <c r="L57" i="3"/>
</calcChain>
</file>

<file path=xl/sharedStrings.xml><?xml version="1.0" encoding="utf-8"?>
<sst xmlns="http://schemas.openxmlformats.org/spreadsheetml/2006/main" count="217" uniqueCount="147">
  <si>
    <t>Projekt:</t>
  </si>
  <si>
    <t>m</t>
  </si>
  <si>
    <t>A</t>
  </si>
  <si>
    <t>Fassadenbau</t>
  </si>
  <si>
    <t>Sie arbeiten mit dem Projekt</t>
  </si>
  <si>
    <t>Terrainhöhe</t>
  </si>
  <si>
    <t>Gebäudehöhe</t>
  </si>
  <si>
    <t>I</t>
  </si>
  <si>
    <t>Tabelle 24 aus der SIA 261</t>
  </si>
  <si>
    <t>Baugrundklasse</t>
  </si>
  <si>
    <t>S</t>
  </si>
  <si>
    <t>TB</t>
  </si>
  <si>
    <t>TC</t>
  </si>
  <si>
    <t>TD</t>
  </si>
  <si>
    <t>lg</t>
  </si>
  <si>
    <t xml:space="preserve">B </t>
  </si>
  <si>
    <t>C</t>
  </si>
  <si>
    <t>D</t>
  </si>
  <si>
    <t>E</t>
  </si>
  <si>
    <t>F</t>
  </si>
  <si>
    <t xml:space="preserve"> -</t>
  </si>
  <si>
    <t xml:space="preserve"> </t>
  </si>
  <si>
    <t>Erdbebenzonen</t>
  </si>
  <si>
    <t>Bauwerksklassen (Tabelle 25)</t>
  </si>
  <si>
    <t>agd</t>
  </si>
  <si>
    <t>Tragsicherheit</t>
  </si>
  <si>
    <t>Gebrauchstaug.</t>
  </si>
  <si>
    <t>Z1a</t>
  </si>
  <si>
    <t>-</t>
  </si>
  <si>
    <t>Z1b</t>
  </si>
  <si>
    <t>II</t>
  </si>
  <si>
    <t>Z2</t>
  </si>
  <si>
    <t>III</t>
  </si>
  <si>
    <t>Z3a</t>
  </si>
  <si>
    <t>Z3b</t>
  </si>
  <si>
    <t>L =</t>
  </si>
  <si>
    <t>mm</t>
  </si>
  <si>
    <t>E =</t>
  </si>
  <si>
    <t>N/mm2</t>
  </si>
  <si>
    <t>I =</t>
  </si>
  <si>
    <t>mm4</t>
  </si>
  <si>
    <t>m =</t>
  </si>
  <si>
    <t>Eigenfrequenz rechnen</t>
  </si>
  <si>
    <t>d =</t>
  </si>
  <si>
    <t>ds =</t>
  </si>
  <si>
    <t>N/m</t>
  </si>
  <si>
    <t>k =</t>
  </si>
  <si>
    <t>w =</t>
  </si>
  <si>
    <t>rad/s</t>
  </si>
  <si>
    <t xml:space="preserve">f = </t>
  </si>
  <si>
    <t>Hz</t>
  </si>
  <si>
    <t>T =</t>
  </si>
  <si>
    <t>s</t>
  </si>
  <si>
    <t>Bemessungsgrundlagen</t>
  </si>
  <si>
    <r>
      <t>a</t>
    </r>
    <r>
      <rPr>
        <vertAlign val="subscript"/>
        <sz val="10"/>
        <rFont val="Arial"/>
        <family val="2"/>
      </rPr>
      <t>gd</t>
    </r>
  </si>
  <si>
    <r>
      <t>T</t>
    </r>
    <r>
      <rPr>
        <vertAlign val="subscript"/>
        <sz val="10"/>
        <rFont val="Arial"/>
        <family val="2"/>
      </rPr>
      <t>B</t>
    </r>
  </si>
  <si>
    <r>
      <t>T</t>
    </r>
    <r>
      <rPr>
        <vertAlign val="subscript"/>
        <sz val="10"/>
        <rFont val="Arial"/>
        <family val="2"/>
      </rPr>
      <t>C</t>
    </r>
  </si>
  <si>
    <r>
      <t>T</t>
    </r>
    <r>
      <rPr>
        <vertAlign val="subscript"/>
        <sz val="10"/>
        <rFont val="Arial"/>
        <family val="2"/>
      </rPr>
      <t>D</t>
    </r>
  </si>
  <si>
    <r>
      <t>l</t>
    </r>
    <r>
      <rPr>
        <vertAlign val="subscript"/>
        <sz val="10"/>
        <rFont val="Arial"/>
        <family val="2"/>
      </rPr>
      <t>g</t>
    </r>
  </si>
  <si>
    <t>Bauwerksklasse</t>
  </si>
  <si>
    <r>
      <rPr>
        <i/>
        <sz val="14"/>
        <rFont val="Arial"/>
        <family val="2"/>
      </rPr>
      <t>ᵧ</t>
    </r>
    <r>
      <rPr>
        <vertAlign val="subscript"/>
        <sz val="10"/>
        <rFont val="Arial"/>
        <family val="2"/>
      </rPr>
      <t>f</t>
    </r>
    <r>
      <rPr>
        <sz val="10"/>
        <rFont val="Arial"/>
        <family val="2"/>
      </rPr>
      <t xml:space="preserve"> =</t>
    </r>
  </si>
  <si>
    <t>m.ü.M.</t>
  </si>
  <si>
    <t>Gebäudekennwerte</t>
  </si>
  <si>
    <t>kN</t>
  </si>
  <si>
    <t>CT</t>
  </si>
  <si>
    <t>Gebrauchstauglichkeit</t>
  </si>
  <si>
    <t>Stockwerke</t>
  </si>
  <si>
    <t>Stockwerkshöhe</t>
  </si>
  <si>
    <t>Grundschwingzeit des Gebäudes</t>
  </si>
  <si>
    <t>Verhaltensbeiwert</t>
  </si>
  <si>
    <t>maximale Verschiebung zwischen Bauwerksdecken</t>
  </si>
  <si>
    <t>u =</t>
  </si>
  <si>
    <t xml:space="preserve"> 16.7.3</t>
  </si>
  <si>
    <t>Fassadenbauteil</t>
  </si>
  <si>
    <t>Eigenlast sekundäres Bauteil</t>
  </si>
  <si>
    <t>Grundschwingzeit Bauteil</t>
  </si>
  <si>
    <r>
      <t>T</t>
    </r>
    <r>
      <rPr>
        <vertAlign val="subscript"/>
        <sz val="11"/>
        <rFont val="Calibri"/>
        <family val="2"/>
        <scheme val="minor"/>
      </rPr>
      <t>a</t>
    </r>
    <r>
      <rPr>
        <sz val="11"/>
        <rFont val="Calibri"/>
        <family val="2"/>
        <scheme val="minor"/>
      </rPr>
      <t xml:space="preserve"> =</t>
    </r>
  </si>
  <si>
    <t xml:space="preserve">    =</t>
  </si>
  <si>
    <r>
      <t xml:space="preserve"> q</t>
    </r>
    <r>
      <rPr>
        <vertAlign val="subscript"/>
        <sz val="10"/>
        <rFont val="Arial"/>
        <family val="2"/>
      </rPr>
      <t>a</t>
    </r>
    <r>
      <rPr>
        <sz val="10"/>
        <rFont val="Arial"/>
        <family val="2"/>
      </rPr>
      <t xml:space="preserve"> =</t>
    </r>
  </si>
  <si>
    <t>in beiden horizontalen Richtungen x und y aufzubringen.</t>
  </si>
  <si>
    <t>Dies ist für die Verankerung des Bauteils insbesondere parallel zur Fassadenebene wichtig.</t>
  </si>
  <si>
    <t>h =</t>
  </si>
  <si>
    <t>Der Nachweis ist bei Bauwerksklasse I und II nicht erforderlich.</t>
  </si>
  <si>
    <t>SIA 261, 2020     16.1.5</t>
  </si>
  <si>
    <r>
      <t>h</t>
    </r>
    <r>
      <rPr>
        <vertAlign val="subscript"/>
        <sz val="11"/>
        <rFont val="Calibri"/>
        <family val="2"/>
        <scheme val="minor"/>
      </rPr>
      <t>s</t>
    </r>
    <r>
      <rPr>
        <sz val="11"/>
        <rFont val="Calibri"/>
        <family val="2"/>
        <scheme val="minor"/>
      </rPr>
      <t xml:space="preserve"> =</t>
    </r>
  </si>
  <si>
    <t>Stahlbau Rahmen</t>
  </si>
  <si>
    <t>Stahlbeton Rahmen</t>
  </si>
  <si>
    <t xml:space="preserve">andere Tragwerke </t>
  </si>
  <si>
    <t>Grundschwingzeit Gebäude T1 =</t>
  </si>
  <si>
    <t>Ct x h^0.75</t>
  </si>
  <si>
    <t>L/200</t>
  </si>
  <si>
    <t>L/500</t>
  </si>
  <si>
    <t>he/f</t>
  </si>
  <si>
    <t>gemäss EN 13830 zu erbringen.</t>
  </si>
  <si>
    <t xml:space="preserve">Bei der BWK III ist der Nachweis für das Fassadenbauteil </t>
  </si>
  <si>
    <t>Ct =</t>
  </si>
  <si>
    <t>Projektnummer:</t>
  </si>
  <si>
    <r>
      <t>Gemäss SIA 261   16.7.2 ist Im Massenschwerpunkt des sekundären Bauteils die Horizontalkraft F</t>
    </r>
    <r>
      <rPr>
        <vertAlign val="subscript"/>
        <sz val="10"/>
        <rFont val="Arial"/>
        <family val="2"/>
      </rPr>
      <t>a</t>
    </r>
  </si>
  <si>
    <t>Formel 39 SIA 261, 2014</t>
  </si>
  <si>
    <t>L/</t>
  </si>
  <si>
    <t>Erdbebenzone</t>
  </si>
  <si>
    <t>Grundschwingzeit Element</t>
  </si>
  <si>
    <t>kN/m</t>
  </si>
  <si>
    <t xml:space="preserve"> --&gt;  Ga =</t>
  </si>
  <si>
    <t>s      Trägerlänge =</t>
  </si>
  <si>
    <t>Trägerlänge</t>
  </si>
  <si>
    <r>
      <t>G</t>
    </r>
    <r>
      <rPr>
        <vertAlign val="subscript"/>
        <sz val="11"/>
        <rFont val="Calibri"/>
        <family val="2"/>
        <scheme val="minor"/>
      </rPr>
      <t>s</t>
    </r>
    <r>
      <rPr>
        <sz val="11"/>
        <rFont val="Calibri"/>
        <family val="2"/>
        <scheme val="minor"/>
      </rPr>
      <t xml:space="preserve"> =</t>
    </r>
  </si>
  <si>
    <r>
      <t>T</t>
    </r>
    <r>
      <rPr>
        <vertAlign val="subscript"/>
        <sz val="11"/>
        <rFont val="Calibri"/>
        <family val="2"/>
        <scheme val="minor"/>
      </rPr>
      <t>1</t>
    </r>
    <r>
      <rPr>
        <sz val="11"/>
        <rFont val="Calibri"/>
        <family val="2"/>
        <scheme val="minor"/>
      </rPr>
      <t xml:space="preserve"> =</t>
    </r>
  </si>
  <si>
    <t xml:space="preserve">Erdbeben </t>
  </si>
  <si>
    <t xml:space="preserve">Das Tool Erdbeben ist eine Auskopelung aus dem Paket BCWED. </t>
  </si>
  <si>
    <t>Version 5.01a</t>
  </si>
  <si>
    <t>Gartenstrasse 6</t>
  </si>
  <si>
    <t>Eicherzell</t>
  </si>
  <si>
    <t>12.02.2022-1</t>
  </si>
  <si>
    <t>Projektort</t>
  </si>
  <si>
    <t>Verhaltensbeiwert  qa</t>
  </si>
  <si>
    <t>Aus Blatt Eigenfrequenz übernehmen</t>
  </si>
  <si>
    <t xml:space="preserve">Ort </t>
  </si>
  <si>
    <t>B</t>
  </si>
  <si>
    <t>Mögliche Bauwerksklassen:  I,  II,  III</t>
  </si>
  <si>
    <t>Abschätzen der Grundschwingzeit des Gebäudes.</t>
  </si>
  <si>
    <t>wird vom Blatt Grundlagen übernommen</t>
  </si>
  <si>
    <t xml:space="preserve">Konstruktion des Gebäudes </t>
  </si>
  <si>
    <t xml:space="preserve">Gebäudehöhe </t>
  </si>
  <si>
    <t>Oder beim Rohbauingenieur abfragen.</t>
  </si>
  <si>
    <t>Abschätzen der Eigenfrequenz des Fassadenbauteils.</t>
  </si>
  <si>
    <t>aus Grundlagen übernommen</t>
  </si>
  <si>
    <t>Trägheitsmoment Ix</t>
  </si>
  <si>
    <t>Elastizitätsmodul E</t>
  </si>
  <si>
    <t>N/mm</t>
  </si>
  <si>
    <t>Eigenlast Bauteil Gs</t>
  </si>
  <si>
    <t>Ga</t>
  </si>
  <si>
    <t xml:space="preserve">kN </t>
  </si>
  <si>
    <t>SIA 261  16.7.3</t>
  </si>
  <si>
    <t>Sämtliche Zellen welche gelb hinterlegt sind müssen ausgefüllt werden</t>
  </si>
  <si>
    <t>s     --&gt;</t>
  </si>
  <si>
    <t>ins Blatt Grundlagen übernehmen</t>
  </si>
  <si>
    <t>s  --&gt;</t>
  </si>
  <si>
    <t>Füllelementes (Glas, Panel, ..)</t>
  </si>
  <si>
    <t xml:space="preserve">dazu gehört das Eigengewicht des Stabes und die zurechenbare Eigenlast des </t>
  </si>
  <si>
    <t>Ein Fassadenstab hat 2 erste Eigenfrequenzen, eine in der starken Achse des Stabes und eine in der schwachen</t>
  </si>
  <si>
    <t xml:space="preserve">Achse des Stabes.  Die tiefere erste Eigenfrequenz und massgebend für die Lasten parallel zur Fassade </t>
  </si>
  <si>
    <t>besitzt meistens die schwache Achse des Stabes. Dies ist mit dem Trägheitsmoment Ix zu beeinflussen.</t>
  </si>
  <si>
    <t>Mit diesem Blatt werden die Eigenfrequenzen grob abgeschätzt.</t>
  </si>
  <si>
    <t>Die genauere Methode ist die Eingenfrequenz des Gebäudes vom Rohbauingenieur zu übernehmen.</t>
  </si>
  <si>
    <t>Damit können die Erdbebenlasten von Fassadenbauteilen grob</t>
  </si>
  <si>
    <t>abgeschätzt werden.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</si>
</sst>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vertAlign val="subscript"/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color theme="0"/>
      <name val="Arial"/>
      <family val="2"/>
    </font>
    <font>
      <sz val="10"/>
      <color indexed="8"/>
      <name val="Arial"/>
      <family val="2"/>
    </font>
    <font>
      <b/>
      <sz val="11"/>
      <name val="Arial"/>
      <family val="2"/>
    </font>
    <font>
      <sz val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i/>
      <sz val="14"/>
      <name val="Arial"/>
      <family val="2"/>
    </font>
    <font>
      <sz val="11"/>
      <name val="Calibri"/>
      <family val="2"/>
      <scheme val="minor"/>
    </font>
    <font>
      <vertAlign val="subscript"/>
      <sz val="11"/>
      <name val="Calibri"/>
      <family val="2"/>
      <scheme val="minor"/>
    </font>
    <font>
      <sz val="10"/>
      <name val="Arial"/>
    </font>
    <font>
      <sz val="12"/>
      <color rgb="FF0070C0"/>
      <name val="Calibri"/>
      <family val="2"/>
      <scheme val="minor"/>
    </font>
    <font>
      <b/>
      <sz val="10"/>
      <color theme="0"/>
      <name val="Arial"/>
      <family val="2"/>
    </font>
    <font>
      <sz val="11"/>
      <color theme="0"/>
      <name val="Calibri"/>
      <family val="2"/>
      <scheme val="minor"/>
    </font>
    <font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3" fillId="0" borderId="0"/>
    <xf numFmtId="0" fontId="12" fillId="0" borderId="0"/>
    <xf numFmtId="0" fontId="12" fillId="0" borderId="0"/>
    <xf numFmtId="0" fontId="28" fillId="0" borderId="0"/>
  </cellStyleXfs>
  <cellXfs count="108">
    <xf numFmtId="0" fontId="0" fillId="0" borderId="0" xfId="0"/>
    <xf numFmtId="0" fontId="0" fillId="0" borderId="0" xfId="0" applyProtection="1">
      <protection hidden="1"/>
    </xf>
    <xf numFmtId="2" fontId="0" fillId="0" borderId="0" xfId="0" applyNumberFormat="1" applyProtection="1">
      <protection hidden="1"/>
    </xf>
    <xf numFmtId="0" fontId="16" fillId="0" borderId="0" xfId="0" applyFont="1" applyProtection="1">
      <protection hidden="1"/>
    </xf>
    <xf numFmtId="0" fontId="13" fillId="0" borderId="0" xfId="0" applyFont="1"/>
    <xf numFmtId="0" fontId="13" fillId="2" borderId="0" xfId="1" applyFill="1" applyProtection="1">
      <protection hidden="1"/>
    </xf>
    <xf numFmtId="0" fontId="13" fillId="0" borderId="0" xfId="1" applyProtection="1">
      <protection hidden="1"/>
    </xf>
    <xf numFmtId="0" fontId="13" fillId="3" borderId="0" xfId="1" applyFill="1" applyProtection="1">
      <protection hidden="1"/>
    </xf>
    <xf numFmtId="0" fontId="13" fillId="4" borderId="0" xfId="1" applyFill="1" applyProtection="1">
      <protection hidden="1"/>
    </xf>
    <xf numFmtId="0" fontId="15" fillId="3" borderId="0" xfId="1" applyFont="1" applyFill="1" applyProtection="1">
      <protection hidden="1"/>
    </xf>
    <xf numFmtId="0" fontId="13" fillId="3" borderId="1" xfId="1" applyFill="1" applyBorder="1" applyProtection="1">
      <protection hidden="1"/>
    </xf>
    <xf numFmtId="0" fontId="13" fillId="4" borderId="1" xfId="1" applyFill="1" applyBorder="1" applyProtection="1">
      <protection hidden="1"/>
    </xf>
    <xf numFmtId="14" fontId="13" fillId="4" borderId="1" xfId="1" applyNumberFormat="1" applyFill="1" applyBorder="1" applyProtection="1">
      <protection hidden="1"/>
    </xf>
    <xf numFmtId="0" fontId="19" fillId="3" borderId="0" xfId="1" applyFont="1" applyFill="1" applyProtection="1">
      <protection hidden="1"/>
    </xf>
    <xf numFmtId="0" fontId="13" fillId="4" borderId="1" xfId="1" applyFill="1" applyBorder="1" applyAlignment="1" applyProtection="1">
      <alignment vertical="center"/>
      <protection hidden="1"/>
    </xf>
    <xf numFmtId="0" fontId="20" fillId="0" borderId="0" xfId="1" applyFont="1" applyProtection="1">
      <protection hidden="1"/>
    </xf>
    <xf numFmtId="0" fontId="13" fillId="0" borderId="0" xfId="0" applyFont="1" applyProtection="1">
      <protection hidden="1"/>
    </xf>
    <xf numFmtId="0" fontId="12" fillId="0" borderId="4" xfId="3" applyBorder="1" applyAlignment="1" applyProtection="1">
      <alignment vertical="center"/>
      <protection hidden="1"/>
    </xf>
    <xf numFmtId="0" fontId="12" fillId="0" borderId="5" xfId="3" applyBorder="1" applyAlignment="1" applyProtection="1">
      <alignment vertical="center"/>
      <protection hidden="1"/>
    </xf>
    <xf numFmtId="0" fontId="12" fillId="0" borderId="5" xfId="3" applyBorder="1" applyProtection="1">
      <protection hidden="1"/>
    </xf>
    <xf numFmtId="0" fontId="12" fillId="0" borderId="6" xfId="3" applyBorder="1" applyProtection="1">
      <protection hidden="1"/>
    </xf>
    <xf numFmtId="0" fontId="12" fillId="0" borderId="0" xfId="3" applyProtection="1">
      <protection hidden="1"/>
    </xf>
    <xf numFmtId="0" fontId="12" fillId="0" borderId="1" xfId="3" applyBorder="1" applyProtection="1">
      <protection hidden="1"/>
    </xf>
    <xf numFmtId="0" fontId="12" fillId="0" borderId="3" xfId="3" applyBorder="1" applyProtection="1">
      <protection hidden="1"/>
    </xf>
    <xf numFmtId="0" fontId="12" fillId="0" borderId="0" xfId="3" applyAlignment="1" applyProtection="1">
      <alignment horizontal="center"/>
      <protection hidden="1"/>
    </xf>
    <xf numFmtId="0" fontId="11" fillId="0" borderId="0" xfId="3" applyFont="1" applyProtection="1">
      <protection hidden="1"/>
    </xf>
    <xf numFmtId="0" fontId="22" fillId="0" borderId="0" xfId="3" applyFont="1" applyProtection="1">
      <protection hidden="1"/>
    </xf>
    <xf numFmtId="0" fontId="21" fillId="0" borderId="0" xfId="3" applyFont="1" applyProtection="1">
      <protection hidden="1"/>
    </xf>
    <xf numFmtId="2" fontId="13" fillId="0" borderId="0" xfId="0" applyNumberFormat="1" applyFont="1" applyProtection="1">
      <protection hidden="1"/>
    </xf>
    <xf numFmtId="0" fontId="23" fillId="0" borderId="0" xfId="0" applyFont="1" applyProtection="1">
      <protection hidden="1"/>
    </xf>
    <xf numFmtId="0" fontId="24" fillId="0" borderId="0" xfId="3" applyFont="1" applyProtection="1">
      <protection hidden="1"/>
    </xf>
    <xf numFmtId="0" fontId="13" fillId="0" borderId="0" xfId="0" applyFont="1" applyAlignment="1" applyProtection="1">
      <alignment horizontal="right"/>
      <protection hidden="1"/>
    </xf>
    <xf numFmtId="0" fontId="13" fillId="4" borderId="0" xfId="1" applyFill="1" applyAlignment="1" applyProtection="1">
      <alignment vertical="center" wrapText="1"/>
      <protection hidden="1"/>
    </xf>
    <xf numFmtId="0" fontId="13" fillId="0" borderId="1" xfId="0" applyFont="1" applyBorder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0" fillId="0" borderId="0" xfId="3" applyFont="1" applyProtection="1">
      <protection hidden="1"/>
    </xf>
    <xf numFmtId="0" fontId="26" fillId="0" borderId="0" xfId="3" applyFont="1" applyProtection="1">
      <protection hidden="1"/>
    </xf>
    <xf numFmtId="0" fontId="26" fillId="0" borderId="0" xfId="3" applyFont="1" applyAlignment="1" applyProtection="1">
      <alignment horizontal="center"/>
      <protection hidden="1"/>
    </xf>
    <xf numFmtId="0" fontId="13" fillId="0" borderId="0" xfId="1" applyAlignment="1" applyProtection="1">
      <alignment horizontal="right"/>
      <protection hidden="1"/>
    </xf>
    <xf numFmtId="0" fontId="26" fillId="0" borderId="0" xfId="3" applyFont="1" applyAlignment="1" applyProtection="1">
      <alignment horizontal="right"/>
      <protection hidden="1"/>
    </xf>
    <xf numFmtId="14" fontId="13" fillId="0" borderId="0" xfId="0" applyNumberFormat="1" applyFont="1" applyProtection="1">
      <protection hidden="1"/>
    </xf>
    <xf numFmtId="2" fontId="12" fillId="0" borderId="0" xfId="3" applyNumberFormat="1" applyAlignment="1" applyProtection="1">
      <alignment horizontal="center"/>
      <protection hidden="1"/>
    </xf>
    <xf numFmtId="0" fontId="9" fillId="0" borderId="0" xfId="3" applyFont="1" applyProtection="1">
      <protection hidden="1"/>
    </xf>
    <xf numFmtId="1" fontId="26" fillId="0" borderId="0" xfId="3" applyNumberFormat="1" applyFont="1" applyAlignment="1" applyProtection="1">
      <alignment horizontal="left"/>
      <protection hidden="1"/>
    </xf>
    <xf numFmtId="0" fontId="10" fillId="0" borderId="0" xfId="3" applyFont="1" applyAlignment="1" applyProtection="1">
      <alignment horizontal="right"/>
      <protection hidden="1"/>
    </xf>
    <xf numFmtId="2" fontId="26" fillId="0" borderId="0" xfId="3" applyNumberFormat="1" applyFont="1" applyAlignment="1" applyProtection="1">
      <alignment horizontal="center"/>
      <protection hidden="1"/>
    </xf>
    <xf numFmtId="164" fontId="26" fillId="0" borderId="0" xfId="3" applyNumberFormat="1" applyFont="1" applyAlignment="1" applyProtection="1">
      <alignment horizontal="center"/>
      <protection hidden="1"/>
    </xf>
    <xf numFmtId="165" fontId="12" fillId="0" borderId="0" xfId="3" applyNumberFormat="1" applyAlignment="1" applyProtection="1">
      <alignment horizontal="center"/>
      <protection hidden="1"/>
    </xf>
    <xf numFmtId="0" fontId="8" fillId="0" borderId="0" xfId="3" applyFont="1" applyProtection="1">
      <protection hidden="1"/>
    </xf>
    <xf numFmtId="0" fontId="7" fillId="0" borderId="2" xfId="3" applyFont="1" applyBorder="1" applyAlignment="1" applyProtection="1">
      <alignment vertical="center"/>
      <protection hidden="1"/>
    </xf>
    <xf numFmtId="0" fontId="7" fillId="0" borderId="0" xfId="3" applyFont="1" applyAlignment="1" applyProtection="1">
      <alignment vertical="center"/>
      <protection hidden="1"/>
    </xf>
    <xf numFmtId="0" fontId="12" fillId="0" borderId="0" xfId="3" applyAlignment="1" applyProtection="1">
      <alignment vertical="center"/>
      <protection hidden="1"/>
    </xf>
    <xf numFmtId="0" fontId="6" fillId="0" borderId="0" xfId="3" applyFont="1" applyAlignment="1" applyProtection="1">
      <alignment horizontal="right" vertical="center"/>
      <protection hidden="1"/>
    </xf>
    <xf numFmtId="0" fontId="5" fillId="0" borderId="0" xfId="3" applyFont="1" applyProtection="1">
      <protection hidden="1"/>
    </xf>
    <xf numFmtId="0" fontId="12" fillId="0" borderId="7" xfId="3" applyBorder="1" applyAlignment="1" applyProtection="1">
      <alignment vertical="center"/>
      <protection hidden="1"/>
    </xf>
    <xf numFmtId="0" fontId="12" fillId="0" borderId="8" xfId="3" applyBorder="1" applyProtection="1">
      <protection hidden="1"/>
    </xf>
    <xf numFmtId="0" fontId="4" fillId="0" borderId="0" xfId="3" applyFont="1" applyAlignment="1" applyProtection="1">
      <alignment horizontal="right" vertical="center"/>
      <protection hidden="1"/>
    </xf>
    <xf numFmtId="0" fontId="29" fillId="0" borderId="0" xfId="3" applyFont="1" applyProtection="1">
      <protection hidden="1"/>
    </xf>
    <xf numFmtId="0" fontId="13" fillId="0" borderId="0" xfId="0" applyFont="1" applyAlignment="1" applyProtection="1">
      <alignment horizontal="left"/>
      <protection hidden="1"/>
    </xf>
    <xf numFmtId="0" fontId="23" fillId="0" borderId="0" xfId="0" applyFont="1" applyAlignment="1" applyProtection="1">
      <alignment horizontal="center"/>
      <protection hidden="1"/>
    </xf>
    <xf numFmtId="0" fontId="26" fillId="6" borderId="0" xfId="3" applyFont="1" applyFill="1" applyAlignment="1" applyProtection="1">
      <alignment horizontal="center"/>
      <protection locked="0"/>
    </xf>
    <xf numFmtId="164" fontId="26" fillId="6" borderId="0" xfId="3" applyNumberFormat="1" applyFont="1" applyFill="1" applyAlignment="1" applyProtection="1">
      <alignment horizontal="center"/>
      <protection locked="0"/>
    </xf>
    <xf numFmtId="2" fontId="26" fillId="6" borderId="0" xfId="3" applyNumberFormat="1" applyFont="1" applyFill="1" applyAlignment="1" applyProtection="1">
      <alignment horizontal="center"/>
      <protection locked="0"/>
    </xf>
    <xf numFmtId="2" fontId="13" fillId="0" borderId="0" xfId="0" applyNumberFormat="1" applyFont="1" applyAlignment="1" applyProtection="1">
      <alignment horizontal="right"/>
      <protection hidden="1"/>
    </xf>
    <xf numFmtId="0" fontId="16" fillId="0" borderId="1" xfId="0" applyFont="1" applyBorder="1" applyProtection="1">
      <protection hidden="1"/>
    </xf>
    <xf numFmtId="0" fontId="26" fillId="0" borderId="1" xfId="3" applyFont="1" applyBorder="1" applyProtection="1">
      <protection hidden="1"/>
    </xf>
    <xf numFmtId="164" fontId="26" fillId="0" borderId="1" xfId="3" applyNumberFormat="1" applyFont="1" applyBorder="1" applyAlignment="1" applyProtection="1">
      <alignment horizontal="center"/>
      <protection hidden="1"/>
    </xf>
    <xf numFmtId="0" fontId="3" fillId="0" borderId="0" xfId="3" applyFont="1" applyProtection="1">
      <protection hidden="1"/>
    </xf>
    <xf numFmtId="0" fontId="3" fillId="0" borderId="0" xfId="3" applyFont="1" applyAlignment="1" applyProtection="1">
      <alignment horizontal="right"/>
      <protection hidden="1"/>
    </xf>
    <xf numFmtId="164" fontId="26" fillId="0" borderId="0" xfId="3" applyNumberFormat="1" applyFont="1" applyAlignment="1" applyProtection="1">
      <alignment horizontal="left"/>
      <protection hidden="1"/>
    </xf>
    <xf numFmtId="0" fontId="26" fillId="6" borderId="0" xfId="3" applyFont="1" applyFill="1" applyAlignment="1" applyProtection="1">
      <alignment horizontal="right"/>
      <protection locked="0"/>
    </xf>
    <xf numFmtId="2" fontId="26" fillId="0" borderId="0" xfId="3" applyNumberFormat="1" applyFont="1" applyProtection="1">
      <protection hidden="1"/>
    </xf>
    <xf numFmtId="0" fontId="17" fillId="0" borderId="0" xfId="0" applyFont="1" applyAlignment="1" applyProtection="1">
      <alignment horizontal="right"/>
      <protection hidden="1"/>
    </xf>
    <xf numFmtId="0" fontId="26" fillId="7" borderId="0" xfId="3" applyFont="1" applyFill="1" applyProtection="1">
      <protection hidden="1"/>
    </xf>
    <xf numFmtId="0" fontId="12" fillId="7" borderId="0" xfId="3" applyFill="1" applyProtection="1">
      <protection hidden="1"/>
    </xf>
    <xf numFmtId="14" fontId="12" fillId="0" borderId="1" xfId="3" applyNumberFormat="1" applyBorder="1" applyAlignment="1" applyProtection="1">
      <alignment vertical="center"/>
      <protection hidden="1"/>
    </xf>
    <xf numFmtId="0" fontId="17" fillId="0" borderId="0" xfId="0" applyFont="1"/>
    <xf numFmtId="0" fontId="30" fillId="0" borderId="0" xfId="0" applyFont="1"/>
    <xf numFmtId="0" fontId="17" fillId="0" borderId="0" xfId="0" applyFont="1" applyProtection="1">
      <protection hidden="1"/>
    </xf>
    <xf numFmtId="0" fontId="30" fillId="0" borderId="0" xfId="0" applyFont="1" applyAlignment="1">
      <alignment horizontal="center"/>
    </xf>
    <xf numFmtId="2" fontId="17" fillId="0" borderId="0" xfId="0" applyNumberFormat="1" applyFont="1" applyProtection="1">
      <protection hidden="1"/>
    </xf>
    <xf numFmtId="0" fontId="30" fillId="0" borderId="0" xfId="0" applyFont="1" applyAlignment="1">
      <alignment horizontal="center" vertical="center"/>
    </xf>
    <xf numFmtId="0" fontId="17" fillId="0" borderId="0" xfId="0" applyFont="1" applyAlignment="1">
      <alignment horizontal="right"/>
    </xf>
    <xf numFmtId="0" fontId="26" fillId="0" borderId="4" xfId="3" applyFont="1" applyBorder="1" applyProtection="1">
      <protection hidden="1"/>
    </xf>
    <xf numFmtId="0" fontId="26" fillId="0" borderId="5" xfId="3" applyFont="1" applyBorder="1" applyProtection="1">
      <protection hidden="1"/>
    </xf>
    <xf numFmtId="0" fontId="13" fillId="0" borderId="5" xfId="1" applyBorder="1" applyAlignment="1" applyProtection="1">
      <alignment horizontal="right"/>
      <protection hidden="1"/>
    </xf>
    <xf numFmtId="2" fontId="26" fillId="6" borderId="5" xfId="3" applyNumberFormat="1" applyFont="1" applyFill="1" applyBorder="1" applyAlignment="1" applyProtection="1">
      <alignment horizontal="center"/>
      <protection locked="0"/>
    </xf>
    <xf numFmtId="0" fontId="26" fillId="0" borderId="6" xfId="3" applyFont="1" applyBorder="1" applyProtection="1">
      <protection hidden="1"/>
    </xf>
    <xf numFmtId="0" fontId="26" fillId="0" borderId="7" xfId="3" applyFont="1" applyBorder="1" applyProtection="1">
      <protection hidden="1"/>
    </xf>
    <xf numFmtId="0" fontId="26" fillId="0" borderId="2" xfId="3" applyFont="1" applyBorder="1" applyProtection="1">
      <protection hidden="1"/>
    </xf>
    <xf numFmtId="0" fontId="2" fillId="0" borderId="0" xfId="3" applyFont="1" applyProtection="1">
      <protection hidden="1"/>
    </xf>
    <xf numFmtId="0" fontId="17" fillId="0" borderId="0" xfId="0" applyFont="1" applyAlignment="1" applyProtection="1">
      <alignment horizontal="center"/>
      <protection hidden="1"/>
    </xf>
    <xf numFmtId="0" fontId="31" fillId="0" borderId="0" xfId="3" applyFont="1" applyProtection="1">
      <protection hidden="1"/>
    </xf>
    <xf numFmtId="0" fontId="13" fillId="4" borderId="0" xfId="1" applyFill="1" applyAlignment="1" applyProtection="1">
      <alignment vertical="center"/>
      <protection hidden="1"/>
    </xf>
    <xf numFmtId="0" fontId="32" fillId="0" borderId="0" xfId="0" applyFont="1"/>
    <xf numFmtId="165" fontId="26" fillId="6" borderId="0" xfId="3" applyNumberFormat="1" applyFont="1" applyFill="1" applyAlignment="1" applyProtection="1">
      <alignment horizontal="center"/>
      <protection locked="0"/>
    </xf>
    <xf numFmtId="0" fontId="18" fillId="3" borderId="0" xfId="1" applyFont="1" applyFill="1" applyAlignment="1" applyProtection="1">
      <alignment horizontal="center"/>
      <protection hidden="1"/>
    </xf>
    <xf numFmtId="0" fontId="13" fillId="0" borderId="0" xfId="1" applyAlignment="1">
      <alignment horizontal="center"/>
    </xf>
    <xf numFmtId="0" fontId="13" fillId="4" borderId="0" xfId="1" applyFill="1" applyAlignment="1" applyProtection="1">
      <alignment vertical="center" wrapText="1"/>
      <protection hidden="1"/>
    </xf>
    <xf numFmtId="0" fontId="12" fillId="0" borderId="0" xfId="2" applyAlignment="1">
      <alignment vertical="center" wrapText="1"/>
    </xf>
    <xf numFmtId="14" fontId="13" fillId="5" borderId="0" xfId="1" applyNumberFormat="1" applyFill="1" applyProtection="1">
      <protection locked="0"/>
    </xf>
    <xf numFmtId="0" fontId="0" fillId="5" borderId="0" xfId="0" applyFill="1" applyProtection="1">
      <protection locked="0"/>
    </xf>
    <xf numFmtId="0" fontId="13" fillId="5" borderId="0" xfId="1" applyFill="1"/>
    <xf numFmtId="0" fontId="0" fillId="0" borderId="0" xfId="0"/>
    <xf numFmtId="0" fontId="13" fillId="5" borderId="0" xfId="1" applyFill="1" applyProtection="1">
      <protection locked="0"/>
    </xf>
    <xf numFmtId="0" fontId="0" fillId="0" borderId="0" xfId="0" applyProtection="1">
      <protection locked="0"/>
    </xf>
    <xf numFmtId="0" fontId="1" fillId="6" borderId="0" xfId="3" applyFont="1" applyFill="1" applyAlignment="1" applyProtection="1">
      <alignment vertical="center"/>
      <protection locked="0"/>
    </xf>
    <xf numFmtId="0" fontId="0" fillId="6" borderId="0" xfId="0" applyFill="1" applyAlignment="1" applyProtection="1">
      <alignment vertical="center"/>
      <protection locked="0"/>
    </xf>
  </cellXfs>
  <cellStyles count="5">
    <cellStyle name="Standard" xfId="0" builtinId="0"/>
    <cellStyle name="Standard 2" xfId="1" xr:uid="{DC559032-A2E6-4721-81A9-160AB29E356C}"/>
    <cellStyle name="Standard 3" xfId="2" xr:uid="{78E6C6EE-A255-471A-9C29-C707D83C75F9}"/>
    <cellStyle name="Standard 4" xfId="3" xr:uid="{D6904720-26DE-4848-BB6E-AD64AED97B6B}"/>
    <cellStyle name="Standard 6" xfId="4" xr:uid="{DF9FFA4E-A505-47CB-9C86-9E8DB3CC7026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cwed.msporting.com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480060</xdr:colOff>
      <xdr:row>2</xdr:row>
      <xdr:rowOff>15240</xdr:rowOff>
    </xdr:from>
    <xdr:to>
      <xdr:col>10</xdr:col>
      <xdr:colOff>626745</xdr:colOff>
      <xdr:row>6</xdr:row>
      <xdr:rowOff>47625</xdr:rowOff>
    </xdr:to>
    <xdr:pic>
      <xdr:nvPicPr>
        <xdr:cNvPr id="4" name="Picture 1" descr="bcwed_si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6520" y="304800"/>
          <a:ext cx="3293745" cy="6419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251461</xdr:colOff>
      <xdr:row>31</xdr:row>
      <xdr:rowOff>17052</xdr:rowOff>
    </xdr:from>
    <xdr:to>
      <xdr:col>4</xdr:col>
      <xdr:colOff>15241</xdr:colOff>
      <xdr:row>34</xdr:row>
      <xdr:rowOff>3635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7921" y="5404392"/>
          <a:ext cx="830580" cy="530143"/>
        </a:xfrm>
        <a:prstGeom prst="rect">
          <a:avLst/>
        </a:prstGeom>
      </xdr:spPr>
    </xdr:pic>
    <xdr:clientData/>
  </xdr:twoCellAnchor>
  <xdr:twoCellAnchor editAs="oneCell">
    <xdr:from>
      <xdr:col>0</xdr:col>
      <xdr:colOff>678180</xdr:colOff>
      <xdr:row>36</xdr:row>
      <xdr:rowOff>22860</xdr:rowOff>
    </xdr:from>
    <xdr:to>
      <xdr:col>4</xdr:col>
      <xdr:colOff>95250</xdr:colOff>
      <xdr:row>41</xdr:row>
      <xdr:rowOff>76736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8180" y="6309360"/>
          <a:ext cx="2640330" cy="96827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Daniel/Documents/Trainingsplanung/Trainingsplanu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lgemein"/>
      <sheetName val="Var"/>
      <sheetName val="Auswertung"/>
      <sheetName val="Eingaben"/>
      <sheetName val="Saisonplanung"/>
      <sheetName val="Ausführungsplanung"/>
      <sheetName val="Resultate"/>
      <sheetName val="Drucken"/>
      <sheetName val="Datenbank"/>
      <sheetName val="DB_Saison"/>
      <sheetName val="Detailplanung"/>
      <sheetName val="Basisplanung"/>
      <sheetName val="Saison"/>
      <sheetName val="Terminologie"/>
      <sheetName val="Intensitäten"/>
      <sheetName val="Zusammenstellung"/>
      <sheetName val="Wochenverteilung"/>
      <sheetName val="Saisongrafik"/>
      <sheetName val="Formkurve"/>
      <sheetName val="Saisonint"/>
      <sheetName val="Wochenplan"/>
      <sheetName val="VP1"/>
      <sheetName val="VP2"/>
      <sheetName val="WP1"/>
      <sheetName val="WP2"/>
      <sheetName val="Handbuch"/>
      <sheetName val="Struktur"/>
      <sheetName val="Berechnungen"/>
      <sheetName val="Grundlagen"/>
      <sheetName val="DD"/>
      <sheetName val="TSB"/>
      <sheetName val="Tabelle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500000" mc:Ignorable="a14" a14:legacySpreadsheetColorIndex="8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500000" mc:Ignorable="a14" a14:legacySpreadsheetColorIndex="8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46076-3C11-4E37-B9B5-E3E012F4E961}">
  <sheetPr codeName="Tabelle25">
    <tabColor rgb="FF92D050"/>
  </sheetPr>
  <dimension ref="A1:M289"/>
  <sheetViews>
    <sheetView showGridLines="0" showRowColHeaders="0" showZeros="0" tabSelected="1" workbookViewId="0">
      <selection activeCell="I9" sqref="I9:K9"/>
    </sheetView>
  </sheetViews>
  <sheetFormatPr baseColWidth="10" defaultColWidth="11.44140625" defaultRowHeight="13.2" x14ac:dyDescent="0.25"/>
  <cols>
    <col min="1" max="1" width="2.5546875" style="6" customWidth="1"/>
    <col min="2" max="2" width="11.5546875" style="6" customWidth="1"/>
    <col min="3" max="3" width="13.88671875" style="6" customWidth="1"/>
    <col min="4" max="4" width="3.44140625" style="6" customWidth="1"/>
    <col min="5" max="5" width="11.33203125" style="6" customWidth="1"/>
    <col min="6" max="6" width="2.44140625" style="6" customWidth="1"/>
    <col min="7" max="7" width="6.44140625" style="6" customWidth="1"/>
    <col min="8" max="9" width="7.6640625" style="6" customWidth="1"/>
    <col min="10" max="10" width="10.33203125" style="6" customWidth="1"/>
    <col min="11" max="11" width="15.109375" style="6" customWidth="1"/>
    <col min="12" max="12" width="4.5546875" style="6" customWidth="1"/>
    <col min="13" max="16384" width="11.44140625" style="6"/>
  </cols>
  <sheetData>
    <row r="1" spans="1:12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9.6" customHeight="1" x14ac:dyDescent="0.25">
      <c r="A2" s="5"/>
      <c r="B2" s="7"/>
      <c r="C2" s="7"/>
      <c r="D2" s="8"/>
      <c r="E2" s="8"/>
      <c r="F2" s="8"/>
      <c r="G2" s="8"/>
      <c r="H2" s="8"/>
      <c r="I2" s="8"/>
      <c r="J2" s="8"/>
      <c r="K2" s="8"/>
      <c r="L2" s="8"/>
    </row>
    <row r="3" spans="1:12" x14ac:dyDescent="0.25">
      <c r="A3" s="5"/>
      <c r="B3" s="96" t="s">
        <v>110</v>
      </c>
      <c r="C3" s="97"/>
      <c r="D3" s="8"/>
      <c r="E3" s="8"/>
      <c r="F3" s="8"/>
      <c r="G3" s="8"/>
      <c r="H3" s="8"/>
      <c r="I3" s="8"/>
      <c r="J3" s="8"/>
      <c r="K3" s="8"/>
      <c r="L3" s="8"/>
    </row>
    <row r="4" spans="1:12" ht="4.8" customHeight="1" x14ac:dyDescent="0.25">
      <c r="A4" s="5"/>
      <c r="B4" s="7"/>
      <c r="C4" s="7"/>
      <c r="D4" s="8"/>
      <c r="E4" s="8"/>
      <c r="F4" s="8"/>
      <c r="G4" s="8"/>
      <c r="H4" s="8"/>
      <c r="I4" s="8"/>
      <c r="J4" s="8"/>
      <c r="K4" s="8"/>
      <c r="L4" s="8"/>
    </row>
    <row r="5" spans="1:12" ht="15" x14ac:dyDescent="0.25">
      <c r="A5" s="5"/>
      <c r="B5" s="9" t="s">
        <v>108</v>
      </c>
      <c r="C5" s="7"/>
      <c r="D5" s="8"/>
      <c r="E5" s="8"/>
      <c r="F5" s="8"/>
      <c r="G5" s="8"/>
      <c r="H5" s="8"/>
      <c r="I5" s="8"/>
      <c r="J5" s="8"/>
      <c r="K5" s="8"/>
      <c r="L5" s="8"/>
    </row>
    <row r="6" spans="1:12" ht="15" x14ac:dyDescent="0.25">
      <c r="A6" s="5"/>
      <c r="B6" s="9" t="s">
        <v>3</v>
      </c>
      <c r="C6" s="7"/>
      <c r="D6" s="8"/>
      <c r="E6" s="8"/>
      <c r="F6" s="8"/>
      <c r="G6" s="8"/>
      <c r="H6" s="8"/>
      <c r="I6" s="8"/>
      <c r="J6" s="8"/>
      <c r="K6" s="8"/>
      <c r="L6" s="8"/>
    </row>
    <row r="7" spans="1:12" x14ac:dyDescent="0.25">
      <c r="A7" s="5"/>
      <c r="B7" s="10"/>
      <c r="C7" s="10"/>
      <c r="D7" s="11"/>
      <c r="E7" s="11"/>
      <c r="F7" s="11"/>
      <c r="G7" s="11"/>
      <c r="H7" s="11"/>
      <c r="I7" s="11"/>
      <c r="J7" s="11"/>
      <c r="K7" s="12">
        <v>45057</v>
      </c>
      <c r="L7" s="11"/>
    </row>
    <row r="8" spans="1:12" ht="13.2" customHeight="1" x14ac:dyDescent="0.25">
      <c r="A8" s="5"/>
      <c r="B8" s="7"/>
      <c r="C8" s="7"/>
      <c r="D8" s="8"/>
      <c r="E8" s="8"/>
      <c r="F8" s="8"/>
      <c r="G8" s="8"/>
      <c r="H8" s="8"/>
      <c r="I8" s="8"/>
      <c r="J8" s="8"/>
      <c r="K8" s="8"/>
      <c r="L8" s="8"/>
    </row>
    <row r="9" spans="1:12" ht="13.2" customHeight="1" x14ac:dyDescent="0.25">
      <c r="A9" s="5"/>
      <c r="B9" s="7"/>
      <c r="C9" s="7"/>
      <c r="D9" s="8"/>
      <c r="E9" s="8" t="s">
        <v>4</v>
      </c>
      <c r="F9" s="8"/>
      <c r="G9" s="8"/>
      <c r="H9" s="8"/>
      <c r="I9" s="100" t="s">
        <v>113</v>
      </c>
      <c r="J9" s="101"/>
      <c r="K9" s="101"/>
      <c r="L9" s="8"/>
    </row>
    <row r="10" spans="1:12" ht="13.2" customHeight="1" x14ac:dyDescent="0.25">
      <c r="A10" s="5"/>
      <c r="B10" s="7"/>
      <c r="C10" s="7"/>
      <c r="D10" s="8"/>
      <c r="E10" s="8"/>
      <c r="F10" s="8"/>
      <c r="G10" s="8"/>
      <c r="H10" s="8"/>
      <c r="I10" s="102" t="s">
        <v>111</v>
      </c>
      <c r="J10" s="103"/>
      <c r="K10" s="103"/>
      <c r="L10" s="8"/>
    </row>
    <row r="11" spans="1:12" ht="13.2" customHeight="1" x14ac:dyDescent="0.25">
      <c r="A11" s="5"/>
      <c r="B11" s="7"/>
      <c r="C11" s="7"/>
      <c r="D11" s="8"/>
      <c r="E11" s="8"/>
      <c r="F11" s="8"/>
      <c r="G11" s="8"/>
      <c r="H11" s="8"/>
      <c r="I11" s="104" t="s">
        <v>112</v>
      </c>
      <c r="J11" s="105"/>
      <c r="K11" s="105"/>
      <c r="L11" s="8"/>
    </row>
    <row r="12" spans="1:12" s="15" customFormat="1" ht="13.2" customHeight="1" x14ac:dyDescent="0.25">
      <c r="A12" s="5"/>
      <c r="B12" s="13"/>
      <c r="C12" s="7"/>
      <c r="D12" s="11"/>
      <c r="E12" s="14"/>
      <c r="F12" s="14"/>
      <c r="G12" s="14"/>
      <c r="H12" s="14"/>
      <c r="I12" s="14"/>
      <c r="J12" s="14"/>
      <c r="K12" s="14"/>
      <c r="L12" s="11"/>
    </row>
    <row r="13" spans="1:12" ht="13.2" customHeight="1" x14ac:dyDescent="0.25">
      <c r="A13" s="5"/>
      <c r="B13" s="7"/>
      <c r="C13" s="7"/>
      <c r="D13" s="8"/>
      <c r="E13" s="32"/>
      <c r="F13" s="32"/>
      <c r="G13" s="32"/>
      <c r="H13" s="32"/>
      <c r="I13" s="32"/>
      <c r="J13" s="32"/>
      <c r="K13" s="32"/>
      <c r="L13" s="8"/>
    </row>
    <row r="14" spans="1:12" ht="13.2" customHeight="1" x14ac:dyDescent="0.25">
      <c r="A14" s="5"/>
      <c r="B14" s="7"/>
      <c r="C14" s="7"/>
      <c r="D14" s="8"/>
      <c r="E14" s="98" t="s">
        <v>109</v>
      </c>
      <c r="F14" s="99"/>
      <c r="G14" s="99"/>
      <c r="H14" s="99"/>
      <c r="I14" s="99"/>
      <c r="J14" s="99"/>
      <c r="K14" s="99"/>
      <c r="L14" s="8"/>
    </row>
    <row r="15" spans="1:12" ht="13.2" customHeight="1" x14ac:dyDescent="0.25">
      <c r="A15" s="5"/>
      <c r="B15" s="7"/>
      <c r="C15" s="7"/>
      <c r="D15" s="8"/>
      <c r="E15" s="32"/>
      <c r="F15" s="32"/>
      <c r="G15" s="32"/>
      <c r="H15" s="32"/>
      <c r="I15" s="32"/>
      <c r="J15" s="32"/>
      <c r="K15" s="32"/>
      <c r="L15" s="8"/>
    </row>
    <row r="16" spans="1:12" ht="13.2" customHeight="1" x14ac:dyDescent="0.25">
      <c r="A16" s="5"/>
      <c r="B16" s="7"/>
      <c r="C16" s="7"/>
      <c r="D16" s="8"/>
      <c r="E16" s="93" t="s">
        <v>145</v>
      </c>
      <c r="F16" s="32"/>
      <c r="G16" s="32"/>
      <c r="H16" s="32"/>
      <c r="I16" s="32"/>
      <c r="J16" s="32"/>
      <c r="K16" s="32"/>
      <c r="L16" s="8"/>
    </row>
    <row r="17" spans="1:12" ht="13.2" customHeight="1" x14ac:dyDescent="0.25">
      <c r="A17" s="5"/>
      <c r="B17" s="7"/>
      <c r="C17" s="7"/>
      <c r="D17" s="8"/>
      <c r="E17" s="93" t="s">
        <v>146</v>
      </c>
      <c r="F17" s="32"/>
      <c r="G17" s="32"/>
      <c r="H17" s="32"/>
      <c r="I17" s="32"/>
      <c r="J17" s="32"/>
      <c r="K17" s="32"/>
      <c r="L17" s="8"/>
    </row>
    <row r="18" spans="1:12" ht="13.2" customHeight="1" x14ac:dyDescent="0.25">
      <c r="A18" s="5"/>
      <c r="B18" s="7"/>
      <c r="C18" s="7"/>
      <c r="D18" s="11"/>
      <c r="E18" s="11"/>
      <c r="F18" s="11"/>
      <c r="G18" s="11"/>
      <c r="H18" s="11"/>
      <c r="I18" s="11"/>
      <c r="J18" s="11"/>
      <c r="K18" s="11"/>
      <c r="L18" s="11"/>
    </row>
    <row r="19" spans="1:12" ht="13.2" customHeight="1" x14ac:dyDescent="0.25">
      <c r="A19" s="5"/>
      <c r="B19" s="7"/>
      <c r="C19" s="7"/>
      <c r="D19" s="8"/>
      <c r="E19" s="8"/>
      <c r="F19" s="8"/>
      <c r="G19" s="8"/>
      <c r="H19" s="8"/>
      <c r="I19" s="8"/>
      <c r="J19" s="8"/>
      <c r="K19" s="8"/>
      <c r="L19" s="8"/>
    </row>
    <row r="20" spans="1:12" ht="13.2" customHeight="1" x14ac:dyDescent="0.25">
      <c r="A20" s="5"/>
      <c r="B20" s="7"/>
      <c r="C20" s="7"/>
      <c r="D20" s="8"/>
      <c r="E20" s="32"/>
      <c r="F20" s="32"/>
      <c r="G20" s="32"/>
      <c r="H20" s="32"/>
      <c r="I20" s="32"/>
      <c r="J20" s="32"/>
      <c r="K20" s="32"/>
      <c r="L20" s="8"/>
    </row>
    <row r="21" spans="1:12" ht="13.2" customHeight="1" x14ac:dyDescent="0.25">
      <c r="A21" s="5"/>
      <c r="B21" s="7"/>
      <c r="C21" s="7"/>
      <c r="D21" s="8"/>
      <c r="E21" s="8"/>
      <c r="F21" s="8"/>
      <c r="G21" s="8"/>
      <c r="H21" s="8"/>
      <c r="I21" s="8"/>
      <c r="J21" s="8"/>
      <c r="K21" s="8"/>
      <c r="L21" s="8"/>
    </row>
    <row r="289" spans="13:13" x14ac:dyDescent="0.25">
      <c r="M289" s="6">
        <v>286</v>
      </c>
    </row>
  </sheetData>
  <sheetProtection algorithmName="SHA-512" hashValue="C2LT3qXTHPSpuKlOcFblsoNG0n5dQNYxdYCAp0FRzI6bZb6Ek01q3BMFJ3Yji+3WuMa8p9pIcji79NIWJ4DhCQ==" saltValue="oswA5gx5/rVQ2lL5oq0mRQ==" spinCount="100000" sheet="1" objects="1" scenarios="1"/>
  <mergeCells count="5">
    <mergeCell ref="B3:C3"/>
    <mergeCell ref="E14:K14"/>
    <mergeCell ref="I9:K9"/>
    <mergeCell ref="I10:K10"/>
    <mergeCell ref="I11:K11"/>
  </mergeCells>
  <printOptions horizontalCentered="1"/>
  <pageMargins left="0" right="0" top="0.98425196850393704" bottom="0.98425196850393704" header="0.51181102362204722" footer="0.51181102362204722"/>
  <pageSetup paperSize="9" orientation="portrait" horizontalDpi="300" verticalDpi="300" r:id="rId1"/>
  <headerFooter alignWithMargins="0">
    <oddHeader>&amp;LDaniel Müller_x000D_Baumgartenweg 9_x000D_4424 Arboldswil_x000D_daniel@msporting.com</oddHeader>
    <oddFooter>&amp;LDaniel_x000D_BCWED 5.0&amp;R29.01.2022_x000D_Seite_____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EAF36-6B3E-4D95-B6B2-A0E29E5CFC32}">
  <sheetPr codeName="Tabelle30"/>
  <dimension ref="A1:J52"/>
  <sheetViews>
    <sheetView showGridLines="0" showRowColHeaders="0" showRuler="0" view="pageLayout" zoomScaleNormal="100" workbookViewId="0">
      <selection activeCell="F30" sqref="F30"/>
    </sheetView>
  </sheetViews>
  <sheetFormatPr baseColWidth="10" defaultColWidth="11.109375" defaultRowHeight="14.4" x14ac:dyDescent="0.3"/>
  <cols>
    <col min="1" max="1" width="21.77734375" style="21" customWidth="1"/>
    <col min="2" max="2" width="9" style="21" customWidth="1"/>
    <col min="3" max="4" width="7.5546875" style="21" customWidth="1"/>
    <col min="5" max="5" width="7.6640625" style="21" customWidth="1"/>
    <col min="6" max="14" width="7.77734375" style="21" customWidth="1"/>
    <col min="15" max="16384" width="11.109375" style="21"/>
  </cols>
  <sheetData>
    <row r="1" spans="1:10" ht="12" customHeight="1" x14ac:dyDescent="0.3">
      <c r="A1" s="17" t="s">
        <v>0</v>
      </c>
      <c r="B1" s="18" t="str">
        <f>Allgemein!I10</f>
        <v>Gartenstrasse 6</v>
      </c>
      <c r="C1" s="19"/>
      <c r="D1" s="19"/>
      <c r="E1" s="19"/>
      <c r="F1" s="19"/>
      <c r="G1" s="19"/>
      <c r="H1" s="19"/>
      <c r="I1" s="19"/>
      <c r="J1" s="20"/>
    </row>
    <row r="2" spans="1:10" ht="12" customHeight="1" x14ac:dyDescent="0.3">
      <c r="A2" s="54"/>
      <c r="B2" s="51" t="str">
        <f>Allgemein!I11</f>
        <v>Eicherzell</v>
      </c>
      <c r="J2" s="55"/>
    </row>
    <row r="3" spans="1:10" x14ac:dyDescent="0.3">
      <c r="A3" s="49" t="s">
        <v>96</v>
      </c>
      <c r="B3" s="75" t="str">
        <f>Allgemein!I9</f>
        <v>12.02.2022-1</v>
      </c>
      <c r="C3" s="22"/>
      <c r="D3" s="22"/>
      <c r="E3" s="22"/>
      <c r="F3" s="22"/>
      <c r="G3" s="22"/>
      <c r="H3" s="22"/>
      <c r="I3" s="22"/>
      <c r="J3" s="23"/>
    </row>
    <row r="4" spans="1:10" x14ac:dyDescent="0.3">
      <c r="A4" s="50"/>
      <c r="B4" s="51"/>
    </row>
    <row r="5" spans="1:10" x14ac:dyDescent="0.3">
      <c r="A5" s="56" t="s">
        <v>114</v>
      </c>
      <c r="B5" s="106" t="s">
        <v>112</v>
      </c>
      <c r="C5" s="107"/>
    </row>
    <row r="7" spans="1:10" x14ac:dyDescent="0.3">
      <c r="A7" s="39" t="s">
        <v>5</v>
      </c>
      <c r="B7" s="60">
        <v>557</v>
      </c>
      <c r="C7" s="36" t="s">
        <v>61</v>
      </c>
      <c r="D7" s="39"/>
      <c r="E7" s="36"/>
      <c r="F7" s="36"/>
      <c r="H7" s="39"/>
    </row>
    <row r="8" spans="1:10" x14ac:dyDescent="0.3">
      <c r="A8" s="39"/>
      <c r="B8" s="39"/>
      <c r="C8" s="36"/>
      <c r="D8" s="39"/>
      <c r="E8" s="36"/>
      <c r="F8" s="36"/>
      <c r="G8" s="31" t="s">
        <v>9</v>
      </c>
      <c r="H8" s="39"/>
    </row>
    <row r="9" spans="1:10" x14ac:dyDescent="0.3">
      <c r="A9" s="16"/>
      <c r="B9" s="16"/>
      <c r="C9" s="36"/>
      <c r="D9" s="36"/>
      <c r="E9" s="36"/>
      <c r="F9" s="36"/>
      <c r="G9" s="36"/>
      <c r="I9" s="36"/>
      <c r="J9" s="36"/>
    </row>
    <row r="10" spans="1:10" x14ac:dyDescent="0.3">
      <c r="A10" s="31" t="s">
        <v>100</v>
      </c>
      <c r="B10" s="59" t="s">
        <v>27</v>
      </c>
      <c r="C10" s="60">
        <v>0</v>
      </c>
      <c r="D10" s="21" t="str">
        <f>IF(C15&lt;&gt;1," keine präzise Auswahl"," Auswahl OK")</f>
        <v xml:space="preserve"> Auswahl OK</v>
      </c>
      <c r="F10" s="59" t="s">
        <v>2</v>
      </c>
      <c r="G10" s="60">
        <v>0</v>
      </c>
      <c r="H10" s="16" t="str">
        <f>IF(G16&lt;&gt;1," keine präzise Auswahl"," Auswahl OK")</f>
        <v xml:space="preserve"> Auswahl OK</v>
      </c>
      <c r="I10" s="36"/>
      <c r="J10" s="36"/>
    </row>
    <row r="11" spans="1:10" x14ac:dyDescent="0.3">
      <c r="A11" s="16"/>
      <c r="B11" s="59" t="s">
        <v>29</v>
      </c>
      <c r="C11" s="60">
        <v>1</v>
      </c>
      <c r="D11" s="16"/>
      <c r="E11" s="16"/>
      <c r="F11" s="59" t="s">
        <v>118</v>
      </c>
      <c r="G11" s="60">
        <v>0</v>
      </c>
      <c r="H11" s="16"/>
      <c r="I11" s="36"/>
      <c r="J11" s="36"/>
    </row>
    <row r="12" spans="1:10" x14ac:dyDescent="0.3">
      <c r="A12" s="16"/>
      <c r="B12" s="59" t="s">
        <v>31</v>
      </c>
      <c r="C12" s="60">
        <v>0</v>
      </c>
      <c r="E12" s="34"/>
      <c r="F12" s="59" t="s">
        <v>16</v>
      </c>
      <c r="G12" s="60">
        <v>1</v>
      </c>
      <c r="H12" s="16"/>
      <c r="I12" s="36"/>
      <c r="J12" s="36"/>
    </row>
    <row r="13" spans="1:10" x14ac:dyDescent="0.3">
      <c r="A13" s="16"/>
      <c r="B13" s="59" t="s">
        <v>33</v>
      </c>
      <c r="C13" s="60">
        <v>0</v>
      </c>
      <c r="D13" s="16"/>
      <c r="E13" s="16"/>
      <c r="F13" s="59" t="s">
        <v>17</v>
      </c>
      <c r="G13" s="60">
        <v>0</v>
      </c>
      <c r="H13" s="16"/>
      <c r="I13" s="36"/>
      <c r="J13" s="36"/>
    </row>
    <row r="14" spans="1:10" x14ac:dyDescent="0.3">
      <c r="A14" s="16"/>
      <c r="B14" s="59" t="s">
        <v>34</v>
      </c>
      <c r="C14" s="60">
        <v>0</v>
      </c>
      <c r="D14" s="92">
        <f>IF(C10=1,1,IF(C11=1,2,IF(C12=1,3,IF(C13=1,4,5))))</f>
        <v>2</v>
      </c>
      <c r="E14" s="36"/>
      <c r="F14" s="59" t="s">
        <v>18</v>
      </c>
      <c r="G14" s="60">
        <v>0</v>
      </c>
      <c r="H14" s="16"/>
      <c r="I14" s="36"/>
      <c r="J14" s="36"/>
    </row>
    <row r="15" spans="1:10" x14ac:dyDescent="0.3">
      <c r="B15" s="28"/>
      <c r="C15" s="92">
        <f>SUM(C10:C14)</f>
        <v>1</v>
      </c>
      <c r="D15" s="36"/>
      <c r="E15" s="36"/>
      <c r="F15" s="59" t="s">
        <v>19</v>
      </c>
      <c r="G15" s="60">
        <v>0</v>
      </c>
      <c r="H15" s="92">
        <f>IF(G10=1,1,IF(G11=1,2,IF(G12=1,3,IF(G13=1,4,IF(G14=1,5,6)))))</f>
        <v>3</v>
      </c>
      <c r="I15" s="36"/>
      <c r="J15" s="36"/>
    </row>
    <row r="16" spans="1:10" x14ac:dyDescent="0.3">
      <c r="A16" s="31" t="s">
        <v>59</v>
      </c>
      <c r="B16" s="60" t="s">
        <v>7</v>
      </c>
      <c r="C16" s="58" t="s">
        <v>119</v>
      </c>
      <c r="D16" s="34"/>
      <c r="E16" s="34"/>
      <c r="F16" s="34"/>
      <c r="G16" s="91">
        <f>SUM(G10:G15)</f>
        <v>1</v>
      </c>
      <c r="H16" s="78">
        <f>IF(B16="I",1,IF(B16="II",2,IF(B16="III",3,"falsche Auswahl")))</f>
        <v>1</v>
      </c>
      <c r="I16" s="36"/>
      <c r="J16" s="36"/>
    </row>
    <row r="17" spans="1:10" x14ac:dyDescent="0.3">
      <c r="A17" s="28"/>
      <c r="B17" s="28"/>
      <c r="E17" s="34"/>
      <c r="F17" s="31"/>
      <c r="G17" s="34"/>
      <c r="H17" s="16"/>
      <c r="I17" s="36"/>
      <c r="J17" s="36"/>
    </row>
    <row r="18" spans="1:10" x14ac:dyDescent="0.3">
      <c r="A18" s="31" t="s">
        <v>115</v>
      </c>
      <c r="B18" s="60">
        <v>1.5</v>
      </c>
      <c r="C18" s="16" t="s">
        <v>133</v>
      </c>
      <c r="D18" s="37"/>
      <c r="E18" s="16"/>
      <c r="F18" s="36"/>
      <c r="G18" s="16"/>
      <c r="H18" s="16"/>
      <c r="I18" s="36"/>
      <c r="J18" s="36"/>
    </row>
    <row r="19" spans="1:10" x14ac:dyDescent="0.3">
      <c r="A19" s="28"/>
      <c r="B19" s="28"/>
      <c r="G19" s="29"/>
      <c r="H19" s="40"/>
      <c r="I19" s="36"/>
      <c r="J19" s="36"/>
    </row>
    <row r="20" spans="1:10" ht="14.1" customHeight="1" x14ac:dyDescent="0.3">
      <c r="A20" s="36"/>
      <c r="B20" s="36"/>
      <c r="C20" s="36"/>
      <c r="D20" s="36"/>
      <c r="E20" s="36"/>
      <c r="F20" s="36"/>
      <c r="G20" s="36"/>
      <c r="H20" s="36"/>
      <c r="I20" s="36"/>
      <c r="J20" s="36"/>
    </row>
    <row r="21" spans="1:10" ht="14.1" customHeight="1" x14ac:dyDescent="0.3">
      <c r="A21" s="3" t="s">
        <v>62</v>
      </c>
      <c r="B21" s="36"/>
      <c r="D21" s="39" t="s">
        <v>6</v>
      </c>
      <c r="E21" s="36" t="s">
        <v>81</v>
      </c>
      <c r="F21" s="61">
        <v>10</v>
      </c>
      <c r="G21" s="36" t="s">
        <v>1</v>
      </c>
      <c r="H21" s="36"/>
      <c r="I21" s="36"/>
      <c r="J21" s="36"/>
    </row>
    <row r="22" spans="1:10" ht="14.1" customHeight="1" x14ac:dyDescent="0.3">
      <c r="A22" s="36"/>
      <c r="B22" s="36"/>
      <c r="C22" s="36"/>
      <c r="D22" s="36"/>
      <c r="E22" s="36"/>
      <c r="F22" s="36"/>
      <c r="G22" s="36"/>
      <c r="H22" s="36"/>
      <c r="I22" s="36"/>
      <c r="J22" s="36"/>
    </row>
    <row r="23" spans="1:10" ht="14.1" customHeight="1" x14ac:dyDescent="0.35">
      <c r="A23" s="36"/>
      <c r="B23" s="36"/>
      <c r="D23" s="39" t="s">
        <v>67</v>
      </c>
      <c r="E23" s="36" t="s">
        <v>84</v>
      </c>
      <c r="F23" s="62">
        <v>2.5</v>
      </c>
      <c r="G23" s="36" t="s">
        <v>1</v>
      </c>
      <c r="I23" s="44" t="s">
        <v>66</v>
      </c>
      <c r="J23" s="37">
        <f>INT(F21/F23)</f>
        <v>4</v>
      </c>
    </row>
    <row r="24" spans="1:10" ht="14.1" customHeight="1" x14ac:dyDescent="0.3"/>
    <row r="25" spans="1:10" x14ac:dyDescent="0.3">
      <c r="A25" s="36"/>
      <c r="B25" s="36"/>
      <c r="C25" s="36"/>
      <c r="D25" s="38" t="s">
        <v>70</v>
      </c>
      <c r="E25" s="36" t="s">
        <v>71</v>
      </c>
      <c r="F25" s="61">
        <v>12.5</v>
      </c>
      <c r="G25" s="36" t="s">
        <v>36</v>
      </c>
      <c r="H25" s="36"/>
      <c r="I25" s="52" t="s">
        <v>99</v>
      </c>
      <c r="J25" s="43">
        <f>INT(F23*1000/F25)</f>
        <v>200</v>
      </c>
    </row>
    <row r="28" spans="1:10" ht="15.6" x14ac:dyDescent="0.3">
      <c r="A28" s="57" t="s">
        <v>116</v>
      </c>
      <c r="E28" s="67" t="s">
        <v>124</v>
      </c>
    </row>
    <row r="30" spans="1:10" ht="15.6" x14ac:dyDescent="0.35">
      <c r="A30" s="36"/>
      <c r="B30" s="36"/>
      <c r="C30" s="36"/>
      <c r="D30" s="38" t="s">
        <v>68</v>
      </c>
      <c r="E30" s="36" t="s">
        <v>107</v>
      </c>
      <c r="F30" s="95">
        <v>0.42199999999999999</v>
      </c>
      <c r="G30" s="36" t="s">
        <v>52</v>
      </c>
      <c r="I30" s="36"/>
      <c r="J30" s="36"/>
    </row>
    <row r="31" spans="1:10" x14ac:dyDescent="0.3">
      <c r="A31" s="65"/>
      <c r="B31" s="65"/>
      <c r="C31" s="65"/>
      <c r="D31" s="65"/>
      <c r="E31" s="65"/>
      <c r="F31" s="65"/>
      <c r="G31" s="65"/>
      <c r="H31" s="65"/>
      <c r="I31" s="65"/>
      <c r="J31" s="65"/>
    </row>
    <row r="32" spans="1:10" x14ac:dyDescent="0.3">
      <c r="E32" s="35"/>
      <c r="F32" s="24"/>
      <c r="J32" s="36"/>
    </row>
    <row r="33" spans="1:10" x14ac:dyDescent="0.3">
      <c r="A33" s="36"/>
      <c r="B33" s="36"/>
      <c r="C33" s="36"/>
      <c r="D33" s="36"/>
      <c r="E33" s="36"/>
      <c r="F33" s="36"/>
      <c r="G33" s="36"/>
      <c r="H33" s="36"/>
      <c r="I33" s="36"/>
      <c r="J33" s="36"/>
    </row>
    <row r="34" spans="1:10" ht="15.6" x14ac:dyDescent="0.35">
      <c r="A34" s="3" t="s">
        <v>73</v>
      </c>
      <c r="B34" s="83"/>
      <c r="C34" s="84"/>
      <c r="D34" s="85" t="s">
        <v>74</v>
      </c>
      <c r="E34" s="84" t="s">
        <v>106</v>
      </c>
      <c r="F34" s="86">
        <v>0.6</v>
      </c>
      <c r="G34" s="84" t="s">
        <v>102</v>
      </c>
      <c r="H34" s="84" t="s">
        <v>103</v>
      </c>
      <c r="I34" s="84">
        <f>F34*I38/2000</f>
        <v>0.75</v>
      </c>
      <c r="J34" s="87" t="s">
        <v>63</v>
      </c>
    </row>
    <row r="35" spans="1:10" x14ac:dyDescent="0.3">
      <c r="A35" s="36"/>
      <c r="B35" s="88" t="s">
        <v>139</v>
      </c>
      <c r="C35" s="36"/>
      <c r="D35" s="36"/>
      <c r="E35" s="36"/>
      <c r="F35" s="36"/>
      <c r="G35" s="36"/>
      <c r="H35" s="36"/>
      <c r="I35" s="36"/>
      <c r="J35" s="55"/>
    </row>
    <row r="36" spans="1:10" x14ac:dyDescent="0.3">
      <c r="A36" s="36"/>
      <c r="B36" s="89" t="s">
        <v>138</v>
      </c>
      <c r="C36" s="22"/>
      <c r="D36" s="22"/>
      <c r="E36" s="22"/>
      <c r="F36" s="22"/>
      <c r="G36" s="22"/>
      <c r="H36" s="22"/>
      <c r="I36" s="22"/>
      <c r="J36" s="23"/>
    </row>
    <row r="37" spans="1:10" x14ac:dyDescent="0.3">
      <c r="A37" s="26"/>
    </row>
    <row r="38" spans="1:10" ht="15.6" x14ac:dyDescent="0.35">
      <c r="A38" s="1"/>
      <c r="B38" s="36"/>
      <c r="C38" s="36"/>
      <c r="D38" s="38" t="s">
        <v>75</v>
      </c>
      <c r="E38" s="36" t="s">
        <v>76</v>
      </c>
      <c r="F38" s="95">
        <v>1.4E-2</v>
      </c>
      <c r="G38" s="36" t="s">
        <v>104</v>
      </c>
      <c r="H38" s="36"/>
      <c r="I38" s="60">
        <v>2500</v>
      </c>
      <c r="J38" s="53" t="s">
        <v>36</v>
      </c>
    </row>
    <row r="39" spans="1:10" x14ac:dyDescent="0.3">
      <c r="B39" s="16"/>
      <c r="C39" s="16"/>
      <c r="D39" s="29"/>
      <c r="E39" s="25"/>
      <c r="F39" s="26"/>
    </row>
    <row r="40" spans="1:10" x14ac:dyDescent="0.3">
      <c r="A40" s="16"/>
      <c r="B40" s="16"/>
      <c r="C40" s="28"/>
      <c r="D40" s="29"/>
      <c r="E40" s="35"/>
      <c r="F40" s="41"/>
      <c r="G40" s="35"/>
    </row>
    <row r="41" spans="1:10" x14ac:dyDescent="0.3">
      <c r="A41" s="27" t="s">
        <v>134</v>
      </c>
      <c r="B41" s="27"/>
      <c r="C41" s="27"/>
      <c r="D41" s="30"/>
      <c r="E41" s="25"/>
      <c r="F41" s="26"/>
    </row>
    <row r="44" spans="1:10" x14ac:dyDescent="0.3">
      <c r="A44" s="6"/>
    </row>
    <row r="45" spans="1:10" x14ac:dyDescent="0.3">
      <c r="A45" s="6"/>
    </row>
    <row r="46" spans="1:10" x14ac:dyDescent="0.3">
      <c r="A46" s="6"/>
    </row>
    <row r="47" spans="1:10" x14ac:dyDescent="0.3">
      <c r="A47" s="6"/>
    </row>
    <row r="50" spans="1:2" x14ac:dyDescent="0.3">
      <c r="A50" s="35"/>
      <c r="B50" s="35"/>
    </row>
    <row r="51" spans="1:2" x14ac:dyDescent="0.3">
      <c r="A51" s="42"/>
      <c r="B51" s="48"/>
    </row>
    <row r="52" spans="1:2" x14ac:dyDescent="0.3">
      <c r="B52" s="48"/>
    </row>
  </sheetData>
  <sheetProtection algorithmName="SHA-512" hashValue="AINfVNq3nXD++H4MIUFXntnMZB277AfXA4nBqj0zBYVAHHPRloslsrinGrxrAY9NgDGct0lTTsWBoBEX78JUIw==" saltValue="jUJy7v7AA4n5DcO9eFw7uA==" spinCount="100000" sheet="1" objects="1" scenarios="1"/>
  <mergeCells count="1">
    <mergeCell ref="B5:C5"/>
  </mergeCells>
  <dataValidations xWindow="544" yWindow="707" count="2">
    <dataValidation type="whole" allowBlank="1" showInputMessage="1" showErrorMessage="1" promptTitle="Auswahl" prompt="1 = ausgewählt_x000a_0 = nicht ausgewählt" sqref="C10:C14" xr:uid="{7CA44DA3-493C-4756-9AED-4A1F11F0DE28}">
      <formula1>0</formula1>
      <formula2>1</formula2>
    </dataValidation>
    <dataValidation allowBlank="1" showInputMessage="1" showErrorMessage="1" promptTitle="Auswahl" prompt="1 = ausgewählt_x000a_0 = nicht ausgewählt" sqref="G10:G15" xr:uid="{6B9416E4-CA50-4522-BC3A-3E023FF80F67}"/>
  </dataValidations>
  <pageMargins left="0.78740157480314965" right="0.39370078740157483" top="1.299212598425197" bottom="0.78740157480314965" header="0.39370078740157483" footer="0.31496062992125984"/>
  <pageSetup paperSize="9" scale="99" orientation="portrait" r:id="rId1"/>
  <headerFooter>
    <oddHeader xml:space="preserve">&amp;RErdbebenlasten für sekundäre Bauteile
nach SIA 261, 2020
</oddHeader>
    <oddFooter>&amp;L
BCWED 5.01a&amp;R
Seite_____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441E0-DB7B-40B1-9264-6F0AB59A7CFB}">
  <sheetPr codeName="Tabelle31">
    <pageSetUpPr fitToPage="1"/>
  </sheetPr>
  <dimension ref="A1:K51"/>
  <sheetViews>
    <sheetView showGridLines="0" showRowColHeaders="0" showRuler="0" view="pageLayout" zoomScaleNormal="100" workbookViewId="0">
      <selection activeCell="E18" sqref="E18"/>
    </sheetView>
  </sheetViews>
  <sheetFormatPr baseColWidth="10" defaultColWidth="11.109375" defaultRowHeight="14.4" x14ac:dyDescent="0.3"/>
  <cols>
    <col min="1" max="1" width="22.5546875" style="21" customWidth="1"/>
    <col min="2" max="2" width="9" style="21" customWidth="1"/>
    <col min="3" max="3" width="6.6640625" style="21" customWidth="1"/>
    <col min="4" max="4" width="9.5546875" style="21" customWidth="1"/>
    <col min="5" max="5" width="6.33203125" style="21" customWidth="1"/>
    <col min="6" max="9" width="7.77734375" style="21" customWidth="1"/>
    <col min="10" max="10" width="6.44140625" style="21" customWidth="1"/>
    <col min="11" max="11" width="5.44140625" style="21" customWidth="1"/>
    <col min="12" max="14" width="7.77734375" style="21" customWidth="1"/>
    <col min="15" max="16384" width="11.109375" style="21"/>
  </cols>
  <sheetData>
    <row r="1" spans="1:11" ht="12" customHeight="1" x14ac:dyDescent="0.3">
      <c r="A1" s="17" t="s">
        <v>0</v>
      </c>
      <c r="B1" s="18" t="str">
        <f>Allgemein!I10</f>
        <v>Gartenstrasse 6</v>
      </c>
      <c r="C1" s="19"/>
      <c r="D1" s="19"/>
      <c r="E1" s="19"/>
      <c r="F1" s="19"/>
      <c r="G1" s="19"/>
      <c r="H1" s="19"/>
      <c r="I1" s="19"/>
      <c r="J1" s="19"/>
      <c r="K1" s="20"/>
    </row>
    <row r="2" spans="1:11" x14ac:dyDescent="0.3">
      <c r="A2" s="54"/>
      <c r="B2" s="51" t="str">
        <f>Allgemein!I11</f>
        <v>Eicherzell</v>
      </c>
      <c r="K2" s="55"/>
    </row>
    <row r="3" spans="1:11" x14ac:dyDescent="0.3">
      <c r="A3" s="49" t="s">
        <v>96</v>
      </c>
      <c r="B3" s="75" t="str">
        <f>Allgemein!I9</f>
        <v>12.02.2022-1</v>
      </c>
      <c r="C3" s="22"/>
      <c r="D3" s="22"/>
      <c r="E3" s="22"/>
      <c r="F3" s="22"/>
      <c r="G3" s="22"/>
      <c r="H3" s="22"/>
      <c r="I3" s="22"/>
      <c r="J3" s="22"/>
      <c r="K3" s="23"/>
    </row>
    <row r="4" spans="1:11" x14ac:dyDescent="0.3">
      <c r="A4" s="50"/>
      <c r="B4" s="51"/>
    </row>
    <row r="6" spans="1:11" x14ac:dyDescent="0.3">
      <c r="A6" s="3" t="s">
        <v>143</v>
      </c>
      <c r="B6" s="16"/>
      <c r="D6" s="39"/>
      <c r="E6" s="36"/>
      <c r="F6" s="36"/>
      <c r="H6" s="39"/>
      <c r="I6" s="37"/>
      <c r="J6" s="36"/>
    </row>
    <row r="7" spans="1:11" x14ac:dyDescent="0.3">
      <c r="A7" s="16" t="s">
        <v>144</v>
      </c>
      <c r="B7" s="16"/>
      <c r="C7" s="36"/>
      <c r="D7" s="36"/>
      <c r="E7" s="36"/>
      <c r="F7" s="36"/>
      <c r="G7" s="36"/>
      <c r="H7" s="16"/>
      <c r="I7" s="36"/>
      <c r="J7" s="36"/>
    </row>
    <row r="8" spans="1:11" x14ac:dyDescent="0.3">
      <c r="A8" s="16"/>
      <c r="B8" s="16"/>
      <c r="D8" s="31"/>
      <c r="E8" s="34"/>
      <c r="F8" s="31"/>
      <c r="G8" s="34"/>
      <c r="H8" s="16"/>
      <c r="I8" s="36"/>
      <c r="J8" s="36"/>
    </row>
    <row r="9" spans="1:11" x14ac:dyDescent="0.3">
      <c r="A9" s="16" t="s">
        <v>120</v>
      </c>
      <c r="B9" s="16"/>
      <c r="C9" s="16"/>
      <c r="D9" s="16"/>
      <c r="E9" s="36" t="s">
        <v>98</v>
      </c>
      <c r="F9" s="16"/>
      <c r="G9" s="16"/>
      <c r="H9" s="16"/>
      <c r="I9" s="36"/>
      <c r="J9" s="36"/>
    </row>
    <row r="10" spans="1:11" x14ac:dyDescent="0.3">
      <c r="A10" s="16"/>
      <c r="B10" s="16"/>
      <c r="D10" s="31"/>
      <c r="E10" s="34"/>
      <c r="F10" s="16"/>
      <c r="G10" s="16"/>
      <c r="H10" s="16"/>
      <c r="I10" s="36"/>
      <c r="J10" s="36"/>
    </row>
    <row r="11" spans="1:11" x14ac:dyDescent="0.3">
      <c r="A11" s="16"/>
      <c r="B11" s="31" t="s">
        <v>123</v>
      </c>
      <c r="C11" s="36">
        <f>Grundlagen!F21</f>
        <v>10</v>
      </c>
      <c r="D11" s="16" t="s">
        <v>1</v>
      </c>
      <c r="E11" s="16" t="s">
        <v>121</v>
      </c>
      <c r="F11" s="16"/>
      <c r="G11" s="16"/>
      <c r="H11" s="16"/>
      <c r="I11" s="36"/>
      <c r="J11" s="36"/>
    </row>
    <row r="12" spans="1:11" x14ac:dyDescent="0.3">
      <c r="A12" s="16"/>
      <c r="B12" s="16"/>
      <c r="C12" s="36"/>
      <c r="D12" s="36"/>
      <c r="E12" s="36"/>
      <c r="F12" s="36"/>
      <c r="G12" s="36"/>
      <c r="H12" s="36"/>
      <c r="I12" s="36"/>
      <c r="J12" s="36"/>
    </row>
    <row r="13" spans="1:11" x14ac:dyDescent="0.3">
      <c r="A13" s="28"/>
      <c r="B13" s="63" t="s">
        <v>122</v>
      </c>
      <c r="C13" s="4" t="s">
        <v>85</v>
      </c>
      <c r="E13" s="60">
        <v>0</v>
      </c>
      <c r="F13" s="36"/>
      <c r="G13" s="36" t="str">
        <f>IF(E16&lt;&gt;1,"keine präzise Auswahl","Auswahl OK")</f>
        <v>Auswahl OK</v>
      </c>
      <c r="H13" s="36"/>
      <c r="I13" s="36"/>
      <c r="J13" s="36"/>
    </row>
    <row r="14" spans="1:11" x14ac:dyDescent="0.3">
      <c r="A14" s="28"/>
      <c r="B14" s="28"/>
      <c r="C14" s="4" t="s">
        <v>86</v>
      </c>
      <c r="E14" s="60">
        <v>1</v>
      </c>
      <c r="F14" s="36"/>
      <c r="G14" s="36"/>
      <c r="H14" s="36"/>
      <c r="I14" s="36"/>
      <c r="J14" s="36"/>
    </row>
    <row r="15" spans="1:11" x14ac:dyDescent="0.3">
      <c r="A15" s="28"/>
      <c r="B15" s="28"/>
      <c r="C15" s="4" t="s">
        <v>87</v>
      </c>
      <c r="E15" s="60">
        <v>0</v>
      </c>
      <c r="F15" s="72">
        <f>IF(E13=1,1,IF(E14=1,2,3))</f>
        <v>2</v>
      </c>
      <c r="G15" s="34"/>
      <c r="H15" s="16"/>
      <c r="I15" s="36"/>
      <c r="J15" s="36"/>
    </row>
    <row r="16" spans="1:11" x14ac:dyDescent="0.3">
      <c r="A16" s="28"/>
      <c r="B16" s="28"/>
      <c r="C16" s="28"/>
      <c r="D16" s="28"/>
      <c r="E16" s="91">
        <f>SUM(E13:E15)</f>
        <v>1</v>
      </c>
      <c r="F16" s="36"/>
      <c r="G16" s="16"/>
      <c r="H16" s="16"/>
      <c r="I16" s="36"/>
      <c r="J16" s="36"/>
    </row>
    <row r="17" spans="1:10" x14ac:dyDescent="0.3">
      <c r="A17" s="28"/>
      <c r="B17" s="28"/>
      <c r="D17" s="35" t="s">
        <v>95</v>
      </c>
      <c r="E17" s="16">
        <f>VLOOKUP(F15,Kurven!B63:L65,11)</f>
        <v>7.4999999999999997E-2</v>
      </c>
      <c r="F17" s="37"/>
      <c r="G17" s="29"/>
      <c r="H17" s="40"/>
      <c r="I17" s="36"/>
      <c r="J17" s="36"/>
    </row>
    <row r="18" spans="1:10" ht="14.1" customHeight="1" x14ac:dyDescent="0.35">
      <c r="A18" s="36"/>
      <c r="B18" s="36"/>
      <c r="C18" s="36"/>
      <c r="D18" s="73" t="s">
        <v>107</v>
      </c>
      <c r="E18" s="73">
        <f>E17*C11^0.75</f>
        <v>0.42175599389276192</v>
      </c>
      <c r="F18" s="36" t="s">
        <v>135</v>
      </c>
      <c r="G18" s="36" t="s">
        <v>136</v>
      </c>
      <c r="H18" s="36"/>
      <c r="I18" s="36"/>
      <c r="J18" s="36"/>
    </row>
    <row r="19" spans="1:10" ht="14.1" customHeight="1" x14ac:dyDescent="0.3">
      <c r="A19" s="64"/>
      <c r="B19" s="65"/>
      <c r="C19" s="22"/>
      <c r="D19" s="22"/>
      <c r="E19" s="65"/>
      <c r="F19" s="66"/>
      <c r="G19" s="65"/>
      <c r="H19" s="65"/>
      <c r="I19" s="65"/>
      <c r="J19" s="65"/>
    </row>
    <row r="20" spans="1:10" ht="14.1" customHeight="1" x14ac:dyDescent="0.3">
      <c r="A20" s="36"/>
      <c r="B20" s="36"/>
      <c r="C20" s="36"/>
      <c r="D20" s="36"/>
      <c r="E20" s="36"/>
      <c r="F20" s="36"/>
      <c r="G20" s="36"/>
      <c r="H20" s="36"/>
      <c r="I20" s="36"/>
      <c r="J20" s="36"/>
    </row>
    <row r="21" spans="1:10" ht="14.1" customHeight="1" x14ac:dyDescent="0.3">
      <c r="A21" s="16" t="s">
        <v>125</v>
      </c>
      <c r="B21" s="36"/>
      <c r="D21" s="39"/>
      <c r="E21" s="36"/>
      <c r="F21" s="45"/>
      <c r="G21" s="36"/>
      <c r="I21" s="44"/>
      <c r="J21" s="37"/>
    </row>
    <row r="22" spans="1:10" ht="14.1" customHeight="1" x14ac:dyDescent="0.3"/>
    <row r="23" spans="1:10" x14ac:dyDescent="0.3">
      <c r="A23" s="38" t="s">
        <v>105</v>
      </c>
      <c r="B23" s="36">
        <f>Grundlagen!I38</f>
        <v>2500</v>
      </c>
      <c r="C23" s="69" t="s">
        <v>36</v>
      </c>
      <c r="D23" s="36" t="s">
        <v>126</v>
      </c>
      <c r="H23" s="36"/>
      <c r="I23" s="52"/>
      <c r="J23" s="43"/>
    </row>
    <row r="24" spans="1:10" x14ac:dyDescent="0.3">
      <c r="A24" s="68" t="s">
        <v>127</v>
      </c>
      <c r="B24" s="70">
        <v>273832</v>
      </c>
      <c r="C24" s="67" t="s">
        <v>40</v>
      </c>
    </row>
    <row r="25" spans="1:10" x14ac:dyDescent="0.3">
      <c r="A25" s="39" t="s">
        <v>128</v>
      </c>
      <c r="B25" s="70">
        <v>210000</v>
      </c>
      <c r="C25" s="36" t="s">
        <v>129</v>
      </c>
      <c r="D25" s="38"/>
      <c r="E25" s="36"/>
      <c r="F25" s="37"/>
      <c r="G25" s="36"/>
      <c r="H25" s="36"/>
      <c r="I25" s="36"/>
      <c r="J25" s="36"/>
    </row>
    <row r="26" spans="1:10" x14ac:dyDescent="0.3">
      <c r="A26" s="39" t="s">
        <v>130</v>
      </c>
      <c r="B26" s="71">
        <f>Grundlagen!F34</f>
        <v>0.6</v>
      </c>
      <c r="C26" s="36" t="s">
        <v>102</v>
      </c>
      <c r="D26" s="36" t="s">
        <v>126</v>
      </c>
      <c r="E26" s="36"/>
      <c r="F26" s="36"/>
      <c r="G26" s="36"/>
      <c r="H26" s="36"/>
      <c r="I26" s="36"/>
      <c r="J26" s="36"/>
    </row>
    <row r="27" spans="1:10" x14ac:dyDescent="0.3">
      <c r="A27" s="68" t="s">
        <v>131</v>
      </c>
      <c r="B27" s="21">
        <f>Grundlagen!I34</f>
        <v>0.75</v>
      </c>
      <c r="C27" s="67" t="s">
        <v>132</v>
      </c>
      <c r="E27" s="35"/>
      <c r="F27" s="24"/>
      <c r="J27" s="36"/>
    </row>
    <row r="28" spans="1:10" x14ac:dyDescent="0.3">
      <c r="A28" s="36"/>
      <c r="B28" s="36"/>
      <c r="C28" s="36"/>
      <c r="D28" s="36"/>
      <c r="E28" s="36"/>
      <c r="F28" s="36"/>
      <c r="G28" s="36"/>
      <c r="H28" s="36"/>
      <c r="I28" s="36"/>
      <c r="J28" s="36"/>
    </row>
    <row r="29" spans="1:10" ht="15.6" x14ac:dyDescent="0.35">
      <c r="A29" s="36"/>
      <c r="B29" s="38" t="s">
        <v>75</v>
      </c>
      <c r="C29" s="73" t="s">
        <v>76</v>
      </c>
      <c r="D29" s="74">
        <f>Kurven!O59</f>
        <v>1.4369412939116189E-2</v>
      </c>
      <c r="E29" s="37" t="s">
        <v>137</v>
      </c>
      <c r="F29" s="36" t="s">
        <v>136</v>
      </c>
      <c r="G29" s="36"/>
      <c r="H29" s="36"/>
      <c r="I29" s="36"/>
      <c r="J29" s="36"/>
    </row>
    <row r="30" spans="1:10" x14ac:dyDescent="0.3">
      <c r="A30" s="36"/>
      <c r="B30" s="36"/>
      <c r="C30" s="36"/>
      <c r="D30" s="36"/>
      <c r="E30" s="36"/>
      <c r="F30" s="36"/>
      <c r="G30" s="36"/>
      <c r="H30" s="36"/>
      <c r="I30" s="36"/>
    </row>
    <row r="31" spans="1:10" x14ac:dyDescent="0.3">
      <c r="A31" s="36"/>
      <c r="B31" s="36"/>
      <c r="C31" s="36"/>
      <c r="D31" s="38"/>
      <c r="E31" s="36"/>
      <c r="F31" s="37"/>
      <c r="G31" s="36"/>
      <c r="H31" s="36"/>
      <c r="I31" s="36"/>
      <c r="J31" s="53"/>
    </row>
    <row r="32" spans="1:10" x14ac:dyDescent="0.3">
      <c r="A32" s="90" t="s">
        <v>140</v>
      </c>
    </row>
    <row r="33" spans="1:7" x14ac:dyDescent="0.3">
      <c r="A33" s="1" t="s">
        <v>141</v>
      </c>
      <c r="B33" s="2"/>
      <c r="C33" s="2"/>
      <c r="D33" s="2"/>
      <c r="E33" s="35"/>
      <c r="F33" s="47"/>
    </row>
    <row r="34" spans="1:7" x14ac:dyDescent="0.3">
      <c r="A34" s="1" t="s">
        <v>142</v>
      </c>
      <c r="B34" s="2"/>
      <c r="C34" s="2"/>
      <c r="D34" s="2"/>
      <c r="E34" s="25"/>
    </row>
    <row r="35" spans="1:7" x14ac:dyDescent="0.3">
      <c r="A35" s="1"/>
      <c r="B35" s="2"/>
      <c r="C35" s="2"/>
      <c r="D35" s="2"/>
      <c r="E35" s="25"/>
    </row>
    <row r="36" spans="1:7" x14ac:dyDescent="0.3">
      <c r="A36" s="26"/>
    </row>
    <row r="37" spans="1:7" x14ac:dyDescent="0.3">
      <c r="A37" s="1"/>
      <c r="B37" s="16"/>
      <c r="C37" s="1"/>
      <c r="D37" s="1"/>
    </row>
    <row r="38" spans="1:7" x14ac:dyDescent="0.3">
      <c r="A38" s="27"/>
      <c r="B38" s="16"/>
      <c r="C38" s="16"/>
      <c r="D38" s="29"/>
      <c r="E38" s="25"/>
      <c r="F38" s="26"/>
    </row>
    <row r="39" spans="1:7" x14ac:dyDescent="0.3">
      <c r="A39" s="16"/>
      <c r="B39" s="16"/>
      <c r="C39" s="28"/>
      <c r="D39" s="29"/>
      <c r="E39" s="35"/>
      <c r="F39" s="41"/>
      <c r="G39" s="35"/>
    </row>
    <row r="40" spans="1:7" x14ac:dyDescent="0.3">
      <c r="A40" s="27"/>
      <c r="B40" s="27"/>
      <c r="C40" s="27"/>
      <c r="D40" s="30"/>
      <c r="E40" s="25"/>
      <c r="F40" s="26"/>
    </row>
    <row r="43" spans="1:7" x14ac:dyDescent="0.3">
      <c r="A43" s="6"/>
    </row>
    <row r="44" spans="1:7" x14ac:dyDescent="0.3">
      <c r="A44" s="6"/>
    </row>
    <row r="45" spans="1:7" x14ac:dyDescent="0.3">
      <c r="A45" s="6"/>
    </row>
    <row r="46" spans="1:7" x14ac:dyDescent="0.3">
      <c r="A46" s="6"/>
    </row>
    <row r="49" spans="1:2" x14ac:dyDescent="0.3">
      <c r="A49" s="35"/>
      <c r="B49" s="35"/>
    </row>
    <row r="50" spans="1:2" x14ac:dyDescent="0.3">
      <c r="A50" s="42"/>
      <c r="B50" s="48"/>
    </row>
    <row r="51" spans="1:2" x14ac:dyDescent="0.3">
      <c r="B51" s="48"/>
    </row>
  </sheetData>
  <sheetProtection algorithmName="SHA-512" hashValue="QhdYRPfkaejywsU785Wm/Ws+KlEUfbUSVUIgqxdKKq40uoyBM7SAl/55TT6/LRFFLKPWdrce0z1jt6akveel4g==" saltValue="gnMT/gwhk44v3lElFVZJGw==" spinCount="100000" sheet="1" objects="1" scenarios="1"/>
  <dataValidations xWindow="666" yWindow="742" count="1">
    <dataValidation type="whole" allowBlank="1" showInputMessage="1" showErrorMessage="1" promptTitle="Auswahl" prompt="1 = ausgewählt_x000a_0 = nicht ausgewählt" sqref="E13:E15" xr:uid="{A1EC4F88-4A12-4C41-99D0-EA34FA91FFA9}">
      <formula1>0</formula1>
      <formula2>1</formula2>
    </dataValidation>
  </dataValidations>
  <pageMargins left="0.78740157480314965" right="0.39370078740157483" top="1.299212598425197" bottom="0.78740157480314965" header="0.39370078740157483" footer="0.31496062992125984"/>
  <pageSetup paperSize="9" scale="95" orientation="portrait" r:id="rId1"/>
  <headerFooter>
    <oddHeader xml:space="preserve">&amp;RErdbebenlasten für sekundäre Bauteile
nach SIA 261, 2020
</oddHeader>
    <oddFooter>&amp;L
BCWED 5.01a&amp;R
Seite____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18DE2-AFE8-4FE7-BBFB-D62C50064DC8}">
  <sheetPr codeName="Tabelle29"/>
  <dimension ref="A1:J51"/>
  <sheetViews>
    <sheetView showGridLines="0" showRowColHeaders="0" showRuler="0" view="pageLayout" zoomScaleNormal="100" workbookViewId="0">
      <selection activeCell="F19" sqref="F19"/>
    </sheetView>
  </sheetViews>
  <sheetFormatPr baseColWidth="10" defaultColWidth="11.109375" defaultRowHeight="14.4" x14ac:dyDescent="0.3"/>
  <cols>
    <col min="1" max="1" width="21.77734375" style="21" customWidth="1"/>
    <col min="2" max="2" width="9" style="21" customWidth="1"/>
    <col min="3" max="4" width="7.5546875" style="21" customWidth="1"/>
    <col min="5" max="5" width="7.6640625" style="21" customWidth="1"/>
    <col min="6" max="14" width="7.77734375" style="21" customWidth="1"/>
    <col min="15" max="16384" width="11.109375" style="21"/>
  </cols>
  <sheetData>
    <row r="1" spans="1:10" ht="12" customHeight="1" x14ac:dyDescent="0.3">
      <c r="A1" s="17" t="s">
        <v>0</v>
      </c>
      <c r="B1" s="18" t="str">
        <f>Allgemein!I10</f>
        <v>Gartenstrasse 6</v>
      </c>
      <c r="C1" s="19"/>
      <c r="D1" s="19"/>
      <c r="E1" s="19"/>
      <c r="F1" s="19"/>
      <c r="G1" s="19"/>
      <c r="H1" s="19"/>
      <c r="I1" s="19"/>
      <c r="J1" s="20"/>
    </row>
    <row r="2" spans="1:10" x14ac:dyDescent="0.3">
      <c r="A2" s="54"/>
      <c r="B2" s="51" t="str">
        <f>Allgemein!I11</f>
        <v>Eicherzell</v>
      </c>
      <c r="J2" s="55"/>
    </row>
    <row r="3" spans="1:10" x14ac:dyDescent="0.3">
      <c r="A3" s="49" t="s">
        <v>96</v>
      </c>
      <c r="B3" s="75" t="str">
        <f>Allgemein!I9</f>
        <v>12.02.2022-1</v>
      </c>
      <c r="C3" s="22"/>
      <c r="D3" s="22"/>
      <c r="E3" s="22"/>
      <c r="F3" s="22"/>
      <c r="G3" s="22"/>
      <c r="H3" s="22"/>
      <c r="I3" s="22"/>
      <c r="J3" s="23"/>
    </row>
    <row r="4" spans="1:10" x14ac:dyDescent="0.3">
      <c r="A4" s="50"/>
      <c r="B4" s="51"/>
    </row>
    <row r="6" spans="1:10" x14ac:dyDescent="0.3">
      <c r="A6" s="3" t="s">
        <v>53</v>
      </c>
      <c r="B6" s="16"/>
      <c r="D6" s="39" t="s">
        <v>117</v>
      </c>
      <c r="E6" s="36" t="str">
        <f>Grundlagen!B5</f>
        <v>Eicherzell</v>
      </c>
      <c r="F6" s="36"/>
      <c r="H6" s="39" t="s">
        <v>5</v>
      </c>
      <c r="I6" s="37">
        <f>Grundlagen!B7</f>
        <v>557</v>
      </c>
      <c r="J6" s="36" t="s">
        <v>61</v>
      </c>
    </row>
    <row r="7" spans="1:10" x14ac:dyDescent="0.3">
      <c r="A7" s="16"/>
      <c r="B7" s="16"/>
      <c r="C7" s="36"/>
      <c r="D7" s="36"/>
      <c r="E7" s="36"/>
      <c r="F7" s="36"/>
      <c r="G7" s="36"/>
      <c r="H7" s="16"/>
      <c r="I7" s="36"/>
      <c r="J7" s="36"/>
    </row>
    <row r="8" spans="1:10" ht="15.6" x14ac:dyDescent="0.35">
      <c r="A8" s="16"/>
      <c r="B8" s="16"/>
      <c r="D8" s="31" t="s">
        <v>100</v>
      </c>
      <c r="E8" s="34" t="str">
        <f>VLOOKUP(Grundlagen!D14,Kurven!B63:C67,2)</f>
        <v>Z1b</v>
      </c>
      <c r="F8" s="31" t="s">
        <v>54</v>
      </c>
      <c r="G8" s="34">
        <f>VLOOKUP(Grundlagen!D14,Kurven!B63:D67,3)</f>
        <v>0.8</v>
      </c>
      <c r="H8" s="16"/>
      <c r="I8" s="36"/>
      <c r="J8" s="36"/>
    </row>
    <row r="9" spans="1:10" x14ac:dyDescent="0.3">
      <c r="A9" s="16"/>
      <c r="B9" s="16"/>
      <c r="C9" s="16"/>
      <c r="D9" s="16"/>
      <c r="E9" s="16"/>
      <c r="F9" s="16"/>
      <c r="G9" s="16"/>
      <c r="H9" s="16"/>
      <c r="I9" s="36"/>
      <c r="J9" s="36"/>
    </row>
    <row r="10" spans="1:10" x14ac:dyDescent="0.3">
      <c r="A10" s="16"/>
      <c r="B10" s="16"/>
      <c r="D10" s="31" t="s">
        <v>9</v>
      </c>
      <c r="E10" s="34" t="str">
        <f>VLOOKUP(Grundlagen!H15,Kurven!B53:C58,2)</f>
        <v>C</v>
      </c>
      <c r="F10" s="16"/>
      <c r="G10" s="16"/>
      <c r="H10" s="16"/>
      <c r="I10" s="36"/>
      <c r="J10" s="36"/>
    </row>
    <row r="11" spans="1:10" x14ac:dyDescent="0.3">
      <c r="A11" s="16"/>
      <c r="B11" s="16"/>
      <c r="C11" s="36"/>
      <c r="D11" s="16"/>
      <c r="E11" s="16"/>
      <c r="F11" s="16"/>
      <c r="G11" s="16"/>
      <c r="H11" s="16"/>
      <c r="I11" s="36"/>
      <c r="J11" s="36"/>
    </row>
    <row r="12" spans="1:10" ht="15.6" x14ac:dyDescent="0.35">
      <c r="A12" s="16"/>
      <c r="B12" s="16"/>
      <c r="C12" s="33" t="s">
        <v>10</v>
      </c>
      <c r="D12" s="33" t="s">
        <v>55</v>
      </c>
      <c r="E12" s="33" t="s">
        <v>56</v>
      </c>
      <c r="F12" s="33" t="s">
        <v>57</v>
      </c>
      <c r="G12" s="33" t="s">
        <v>58</v>
      </c>
      <c r="H12" s="16"/>
      <c r="I12" s="36"/>
      <c r="J12" s="36"/>
    </row>
    <row r="13" spans="1:10" x14ac:dyDescent="0.3">
      <c r="A13" s="28"/>
      <c r="B13" s="28"/>
      <c r="C13" s="37">
        <f>VLOOKUP(Grundlagen!H15,Kurven!B53:H58,3)</f>
        <v>1.45</v>
      </c>
      <c r="D13" s="37">
        <f>VLOOKUP(Grundlagen!H15,Kurven!B53:H58,4)</f>
        <v>0.1</v>
      </c>
      <c r="E13" s="37">
        <f>VLOOKUP(Grundlagen!H15,Kurven!B53:H58,5)</f>
        <v>0.4</v>
      </c>
      <c r="F13" s="37">
        <f>VLOOKUP(Grundlagen!H15,Kurven!B53:H58,6)</f>
        <v>2</v>
      </c>
      <c r="G13" s="37">
        <f>VLOOKUP(Grundlagen!H15,Kurven!B53:H58,7)</f>
        <v>400</v>
      </c>
      <c r="H13" s="16"/>
      <c r="I13" s="36"/>
      <c r="J13" s="36"/>
    </row>
    <row r="14" spans="1:10" x14ac:dyDescent="0.3">
      <c r="A14" s="28"/>
      <c r="B14" s="28"/>
      <c r="C14" s="34"/>
      <c r="D14" s="34"/>
      <c r="E14" s="34"/>
      <c r="F14" s="34"/>
      <c r="G14" s="34"/>
      <c r="H14" s="16"/>
      <c r="I14" s="36"/>
      <c r="J14" s="36"/>
    </row>
    <row r="15" spans="1:10" ht="18" x14ac:dyDescent="0.35">
      <c r="A15" s="28"/>
      <c r="B15" s="28"/>
      <c r="D15" s="31" t="s">
        <v>59</v>
      </c>
      <c r="E15" s="34" t="str">
        <f>Grundlagen!B16</f>
        <v>I</v>
      </c>
      <c r="F15" s="31" t="s">
        <v>60</v>
      </c>
      <c r="G15" s="34">
        <f>IF(Grundlagen!B16="II",1.2,IF(Grundlagen!B16="III",1.5,1))</f>
        <v>1</v>
      </c>
      <c r="H15" s="16"/>
      <c r="I15" s="36"/>
      <c r="J15" s="36"/>
    </row>
    <row r="16" spans="1:10" x14ac:dyDescent="0.3">
      <c r="A16" s="28"/>
      <c r="B16" s="28"/>
      <c r="C16" s="28"/>
      <c r="D16" s="28"/>
      <c r="E16" s="16"/>
      <c r="F16" s="36"/>
      <c r="G16" s="16"/>
      <c r="H16" s="16"/>
      <c r="I16" s="36"/>
      <c r="J16" s="36"/>
    </row>
    <row r="17" spans="1:10" ht="15.6" x14ac:dyDescent="0.35">
      <c r="A17" s="28"/>
      <c r="B17" s="28"/>
      <c r="D17" s="31" t="s">
        <v>69</v>
      </c>
      <c r="E17" s="16" t="s">
        <v>78</v>
      </c>
      <c r="F17" s="37">
        <f>Grundlagen!B18</f>
        <v>1.5</v>
      </c>
      <c r="G17" s="29"/>
      <c r="H17" s="40" t="s">
        <v>72</v>
      </c>
      <c r="I17" s="36"/>
      <c r="J17" s="36"/>
    </row>
    <row r="18" spans="1:10" ht="14.1" customHeight="1" x14ac:dyDescent="0.3">
      <c r="A18" s="36"/>
      <c r="B18" s="36"/>
      <c r="C18" s="36"/>
      <c r="D18" s="36"/>
      <c r="E18" s="36"/>
      <c r="F18" s="36"/>
      <c r="G18" s="36"/>
      <c r="H18" s="36"/>
      <c r="I18" s="36"/>
      <c r="J18" s="36"/>
    </row>
    <row r="19" spans="1:10" ht="14.1" customHeight="1" x14ac:dyDescent="0.3">
      <c r="A19" s="3" t="s">
        <v>62</v>
      </c>
      <c r="B19" s="36"/>
      <c r="D19" s="39" t="s">
        <v>6</v>
      </c>
      <c r="E19" s="36" t="s">
        <v>81</v>
      </c>
      <c r="F19" s="46">
        <f>Grundlagen!F21</f>
        <v>10</v>
      </c>
      <c r="G19" s="36" t="s">
        <v>1</v>
      </c>
      <c r="H19" s="36"/>
      <c r="I19" s="36"/>
      <c r="J19" s="36"/>
    </row>
    <row r="20" spans="1:10" ht="14.1" customHeight="1" x14ac:dyDescent="0.3">
      <c r="A20" s="36"/>
      <c r="B20" s="36"/>
      <c r="C20" s="36"/>
      <c r="D20" s="36"/>
      <c r="E20" s="36"/>
      <c r="F20" s="36"/>
      <c r="G20" s="36"/>
      <c r="H20" s="36"/>
      <c r="I20" s="36"/>
      <c r="J20" s="36"/>
    </row>
    <row r="21" spans="1:10" ht="14.1" customHeight="1" x14ac:dyDescent="0.35">
      <c r="A21" s="36"/>
      <c r="B21" s="36"/>
      <c r="D21" s="39" t="s">
        <v>67</v>
      </c>
      <c r="E21" s="36" t="s">
        <v>84</v>
      </c>
      <c r="F21" s="45">
        <f>Grundlagen!F23</f>
        <v>2.5</v>
      </c>
      <c r="G21" s="36" t="s">
        <v>1</v>
      </c>
      <c r="I21" s="44" t="s">
        <v>66</v>
      </c>
      <c r="J21" s="37">
        <f>INT(F19/F21)</f>
        <v>4</v>
      </c>
    </row>
    <row r="22" spans="1:10" ht="14.1" customHeight="1" x14ac:dyDescent="0.3"/>
    <row r="23" spans="1:10" x14ac:dyDescent="0.3">
      <c r="A23" s="36"/>
      <c r="B23" s="36"/>
      <c r="C23" s="36"/>
      <c r="D23" s="38" t="s">
        <v>70</v>
      </c>
      <c r="E23" s="36" t="s">
        <v>71</v>
      </c>
      <c r="F23" s="46">
        <f>Grundlagen!F25</f>
        <v>12.5</v>
      </c>
      <c r="G23" s="36" t="s">
        <v>36</v>
      </c>
      <c r="H23" s="36"/>
      <c r="I23" s="52" t="s">
        <v>99</v>
      </c>
      <c r="J23" s="43">
        <f>INT(F21*1000/F23)</f>
        <v>200</v>
      </c>
    </row>
    <row r="25" spans="1:10" ht="15.6" x14ac:dyDescent="0.35">
      <c r="A25" s="36"/>
      <c r="B25" s="36"/>
      <c r="C25" s="36"/>
      <c r="D25" s="38" t="s">
        <v>68</v>
      </c>
      <c r="E25" s="36" t="s">
        <v>107</v>
      </c>
      <c r="F25" s="45">
        <f>Grundlagen!F30</f>
        <v>0.42199999999999999</v>
      </c>
      <c r="G25" s="36" t="s">
        <v>52</v>
      </c>
      <c r="H25" s="36"/>
      <c r="I25" s="36"/>
      <c r="J25" s="36"/>
    </row>
    <row r="26" spans="1:10" x14ac:dyDescent="0.3">
      <c r="A26" s="36"/>
      <c r="B26" s="36"/>
      <c r="C26" s="36"/>
      <c r="D26" s="36"/>
      <c r="E26" s="36"/>
      <c r="F26" s="36"/>
      <c r="G26" s="36"/>
      <c r="H26" s="36"/>
      <c r="I26" s="36"/>
      <c r="J26" s="36"/>
    </row>
    <row r="27" spans="1:10" x14ac:dyDescent="0.3">
      <c r="E27" s="35"/>
      <c r="F27" s="24"/>
      <c r="J27" s="36"/>
    </row>
    <row r="28" spans="1:10" x14ac:dyDescent="0.3">
      <c r="A28" s="36"/>
      <c r="B28" s="36"/>
      <c r="C28" s="36"/>
      <c r="D28" s="36"/>
      <c r="E28" s="36"/>
      <c r="F28" s="36"/>
      <c r="G28" s="36"/>
      <c r="H28" s="36"/>
      <c r="I28" s="36"/>
      <c r="J28" s="36"/>
    </row>
    <row r="29" spans="1:10" ht="15.6" x14ac:dyDescent="0.35">
      <c r="A29" s="3" t="s">
        <v>73</v>
      </c>
      <c r="B29" s="36"/>
      <c r="C29" s="36"/>
      <c r="D29" s="38" t="s">
        <v>74</v>
      </c>
      <c r="E29" s="36" t="s">
        <v>106</v>
      </c>
      <c r="F29" s="45">
        <f>Grundlagen!F34</f>
        <v>0.6</v>
      </c>
      <c r="G29" s="36" t="s">
        <v>102</v>
      </c>
      <c r="H29" s="36" t="s">
        <v>103</v>
      </c>
      <c r="I29" s="36">
        <f>F29*I31/2000</f>
        <v>0.75</v>
      </c>
      <c r="J29" s="36" t="s">
        <v>63</v>
      </c>
    </row>
    <row r="30" spans="1:10" x14ac:dyDescent="0.3">
      <c r="A30" s="36"/>
      <c r="B30" s="36"/>
      <c r="C30" s="36"/>
      <c r="D30" s="36"/>
      <c r="E30" s="36"/>
      <c r="F30" s="36"/>
      <c r="G30" s="36"/>
      <c r="H30" s="36"/>
      <c r="I30" s="36"/>
    </row>
    <row r="31" spans="1:10" ht="15.6" x14ac:dyDescent="0.35">
      <c r="A31" s="36"/>
      <c r="B31" s="36"/>
      <c r="C31" s="36"/>
      <c r="D31" s="38" t="s">
        <v>75</v>
      </c>
      <c r="E31" s="36" t="s">
        <v>76</v>
      </c>
      <c r="F31" s="45">
        <f>Grundlagen!F38</f>
        <v>1.4E-2</v>
      </c>
      <c r="G31" s="36" t="s">
        <v>104</v>
      </c>
      <c r="H31" s="36"/>
      <c r="I31" s="36">
        <f>Grundlagen!I38</f>
        <v>2500</v>
      </c>
      <c r="J31" s="53" t="s">
        <v>36</v>
      </c>
    </row>
    <row r="33" spans="1:7" x14ac:dyDescent="0.3">
      <c r="A33" s="1"/>
      <c r="B33" s="2"/>
      <c r="C33" s="2"/>
      <c r="D33" s="2"/>
      <c r="E33" s="35" t="s">
        <v>77</v>
      </c>
      <c r="F33" s="47">
        <f>G15*G8*C13*I29/(9.81*F17)</f>
        <v>5.9123343527013247E-2</v>
      </c>
    </row>
    <row r="34" spans="1:7" x14ac:dyDescent="0.3">
      <c r="A34" s="1"/>
      <c r="B34" s="2"/>
      <c r="C34" s="2"/>
      <c r="D34" s="2"/>
      <c r="E34" s="25"/>
    </row>
    <row r="35" spans="1:7" x14ac:dyDescent="0.3">
      <c r="A35" s="1"/>
      <c r="B35" s="2"/>
      <c r="C35" s="2"/>
      <c r="D35" s="2"/>
      <c r="E35" s="25"/>
    </row>
    <row r="36" spans="1:7" x14ac:dyDescent="0.3">
      <c r="A36" s="26"/>
    </row>
    <row r="37" spans="1:7" x14ac:dyDescent="0.3">
      <c r="A37" s="1"/>
      <c r="B37" s="16"/>
      <c r="C37" s="1"/>
      <c r="D37" s="1"/>
    </row>
    <row r="38" spans="1:7" x14ac:dyDescent="0.3">
      <c r="A38" s="27"/>
      <c r="B38" s="16"/>
      <c r="C38" s="16"/>
      <c r="D38" s="29"/>
      <c r="E38" s="25"/>
      <c r="F38" s="26"/>
    </row>
    <row r="39" spans="1:7" x14ac:dyDescent="0.3">
      <c r="A39" s="16"/>
      <c r="B39" s="16"/>
      <c r="C39" s="28"/>
      <c r="D39" s="29"/>
      <c r="E39" s="35" t="s">
        <v>77</v>
      </c>
      <c r="F39" s="41">
        <f>F33*((3*(1+1)/(1+(1-F31/F25)^2))-0.5)</f>
        <v>0.15379022420450875</v>
      </c>
      <c r="G39" s="35" t="s">
        <v>63</v>
      </c>
    </row>
    <row r="40" spans="1:7" x14ac:dyDescent="0.3">
      <c r="A40" s="27"/>
      <c r="B40" s="27"/>
      <c r="C40" s="27"/>
      <c r="D40" s="30"/>
      <c r="E40" s="25"/>
      <c r="F40" s="26"/>
    </row>
    <row r="43" spans="1:7" x14ac:dyDescent="0.3">
      <c r="A43" s="6"/>
    </row>
    <row r="44" spans="1:7" ht="15.6" x14ac:dyDescent="0.35">
      <c r="A44" s="6" t="s">
        <v>97</v>
      </c>
    </row>
    <row r="45" spans="1:7" x14ac:dyDescent="0.3">
      <c r="A45" s="6" t="s">
        <v>79</v>
      </c>
    </row>
    <row r="46" spans="1:7" x14ac:dyDescent="0.3">
      <c r="A46" s="6" t="s">
        <v>80</v>
      </c>
    </row>
    <row r="49" spans="1:2" x14ac:dyDescent="0.3">
      <c r="A49" s="35" t="s">
        <v>65</v>
      </c>
      <c r="B49" s="35" t="s">
        <v>82</v>
      </c>
    </row>
    <row r="50" spans="1:2" x14ac:dyDescent="0.3">
      <c r="A50" s="42" t="s">
        <v>83</v>
      </c>
      <c r="B50" s="48" t="s">
        <v>94</v>
      </c>
    </row>
    <row r="51" spans="1:2" x14ac:dyDescent="0.3">
      <c r="B51" s="48" t="s">
        <v>93</v>
      </c>
    </row>
  </sheetData>
  <sheetProtection algorithmName="SHA-512" hashValue="o0qRn81fkohPWDefOkcSYugWugYvUaMA66zxGz6XyoSK2QemAoEYyi61eKLA6cB9z1v9HHtCRncFOxD9FsLeOQ==" saltValue="u7N/SpDXg0nhQj8hCgOAow==" spinCount="100000" sheet="1" objects="1" scenarios="1"/>
  <pageMargins left="0.78740157480314965" right="0.39370078740157483" top="1.299212598425197" bottom="0.78740157480314965" header="0.39370078740157483" footer="0.31496062992125984"/>
  <pageSetup paperSize="9" scale="99" orientation="portrait" r:id="rId1"/>
  <headerFooter>
    <oddHeader xml:space="preserve">&amp;RErdbebenlasten für sekundäre Bauteile
nach SIA 261, 2020
</oddHeader>
    <oddFooter>&amp;L
BCWED 5.01a&amp;R
&amp;D
Seite_____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5"/>
  <dimension ref="B41:S67"/>
  <sheetViews>
    <sheetView zoomScaleNormal="100" workbookViewId="0">
      <selection activeCell="B1" sqref="B1"/>
    </sheetView>
  </sheetViews>
  <sheetFormatPr baseColWidth="10" defaultRowHeight="13.2" x14ac:dyDescent="0.25"/>
  <cols>
    <col min="1" max="1" width="3.88671875" style="4" customWidth="1"/>
    <col min="2" max="2" width="25.44140625" style="4" customWidth="1"/>
    <col min="3" max="3" width="15.44140625" style="4" customWidth="1"/>
    <col min="4" max="4" width="5.88671875" style="4" customWidth="1"/>
    <col min="5" max="5" width="6.44140625" style="4" customWidth="1"/>
    <col min="6" max="6" width="8.44140625" style="4" customWidth="1"/>
    <col min="7" max="7" width="9.109375" style="4" customWidth="1"/>
    <col min="8" max="8" width="7.88671875" style="4" customWidth="1"/>
    <col min="9" max="9" width="7.6640625" style="4" customWidth="1"/>
    <col min="10" max="10" width="9" style="4" customWidth="1"/>
    <col min="11" max="11" width="10.6640625" style="4" customWidth="1"/>
    <col min="12" max="12" width="10.33203125" style="4" customWidth="1"/>
    <col min="13" max="13" width="11.5546875" style="4"/>
    <col min="14" max="14" width="12" style="4" bestFit="1" customWidth="1"/>
    <col min="15" max="16384" width="11.5546875" style="4"/>
  </cols>
  <sheetData>
    <row r="41" spans="2:19" x14ac:dyDescent="0.25"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</row>
    <row r="42" spans="2:19" x14ac:dyDescent="0.25"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</row>
    <row r="43" spans="2:19" x14ac:dyDescent="0.25"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</row>
    <row r="44" spans="2:19" x14ac:dyDescent="0.25"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</row>
    <row r="45" spans="2:19" x14ac:dyDescent="0.25"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</row>
    <row r="46" spans="2:19" x14ac:dyDescent="0.25"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</row>
    <row r="47" spans="2:19" x14ac:dyDescent="0.25"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</row>
    <row r="48" spans="2:19" x14ac:dyDescent="0.25"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</row>
    <row r="49" spans="2:19" x14ac:dyDescent="0.25"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</row>
    <row r="50" spans="2:19" x14ac:dyDescent="0.25">
      <c r="B50" s="77" t="s">
        <v>8</v>
      </c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94"/>
    </row>
    <row r="51" spans="2:19" x14ac:dyDescent="0.25">
      <c r="B51" s="76"/>
      <c r="C51" s="76"/>
      <c r="D51" s="76"/>
      <c r="E51" s="76"/>
      <c r="F51" s="76"/>
      <c r="G51" s="76"/>
      <c r="H51" s="76"/>
      <c r="I51" s="76"/>
      <c r="J51" s="76"/>
      <c r="K51" s="76" t="s">
        <v>42</v>
      </c>
      <c r="L51" s="76"/>
      <c r="M51" s="76"/>
      <c r="N51" s="76"/>
      <c r="O51" s="76"/>
      <c r="P51" s="76"/>
      <c r="Q51" s="76"/>
      <c r="R51" s="76"/>
      <c r="S51" s="94"/>
    </row>
    <row r="52" spans="2:19" x14ac:dyDescent="0.25">
      <c r="B52" s="76"/>
      <c r="C52" s="77" t="s">
        <v>9</v>
      </c>
      <c r="D52" s="77" t="s">
        <v>10</v>
      </c>
      <c r="E52" s="77" t="s">
        <v>11</v>
      </c>
      <c r="F52" s="77" t="s">
        <v>12</v>
      </c>
      <c r="G52" s="77" t="s">
        <v>13</v>
      </c>
      <c r="H52" s="77" t="s">
        <v>14</v>
      </c>
      <c r="I52" s="76"/>
      <c r="J52" s="76"/>
      <c r="K52" s="78" t="s">
        <v>35</v>
      </c>
      <c r="L52" s="78">
        <f>Grundlagen!I38</f>
        <v>2500</v>
      </c>
      <c r="M52" s="78" t="s">
        <v>36</v>
      </c>
      <c r="N52" s="76"/>
      <c r="O52" s="76"/>
      <c r="P52" s="76"/>
      <c r="Q52" s="76"/>
      <c r="R52" s="76"/>
      <c r="S52" s="94"/>
    </row>
    <row r="53" spans="2:19" x14ac:dyDescent="0.25">
      <c r="B53" s="76">
        <v>1</v>
      </c>
      <c r="C53" s="79" t="s">
        <v>2</v>
      </c>
      <c r="D53" s="76">
        <v>1</v>
      </c>
      <c r="E53" s="76">
        <v>7.0000000000000007E-2</v>
      </c>
      <c r="F53" s="76">
        <v>0.25</v>
      </c>
      <c r="G53" s="76">
        <v>2</v>
      </c>
      <c r="H53" s="76">
        <v>600</v>
      </c>
      <c r="I53" s="76"/>
      <c r="J53" s="76"/>
      <c r="K53" s="78" t="s">
        <v>37</v>
      </c>
      <c r="L53" s="78">
        <f>Eigenfrequenz!B25</f>
        <v>210000</v>
      </c>
      <c r="M53" s="78" t="s">
        <v>38</v>
      </c>
      <c r="N53" s="76">
        <f>L53*L54</f>
        <v>57504720000</v>
      </c>
      <c r="O53" s="76"/>
      <c r="P53" s="76"/>
      <c r="Q53" s="76"/>
      <c r="R53" s="76"/>
      <c r="S53" s="94"/>
    </row>
    <row r="54" spans="2:19" x14ac:dyDescent="0.25">
      <c r="B54" s="76">
        <v>2</v>
      </c>
      <c r="C54" s="79" t="s">
        <v>15</v>
      </c>
      <c r="D54" s="76">
        <v>1.2</v>
      </c>
      <c r="E54" s="76">
        <v>0.08</v>
      </c>
      <c r="F54" s="76">
        <v>0.35</v>
      </c>
      <c r="G54" s="76">
        <v>2</v>
      </c>
      <c r="H54" s="76">
        <v>500</v>
      </c>
      <c r="I54" s="76"/>
      <c r="J54" s="76"/>
      <c r="K54" s="78" t="s">
        <v>39</v>
      </c>
      <c r="L54" s="78">
        <f>Eigenfrequenz!B24</f>
        <v>273832</v>
      </c>
      <c r="M54" s="78" t="s">
        <v>40</v>
      </c>
      <c r="N54" s="76"/>
      <c r="O54" s="76"/>
      <c r="P54" s="76"/>
      <c r="Q54" s="76"/>
      <c r="R54" s="76"/>
      <c r="S54" s="94"/>
    </row>
    <row r="55" spans="2:19" x14ac:dyDescent="0.25">
      <c r="B55" s="76">
        <v>3</v>
      </c>
      <c r="C55" s="79" t="s">
        <v>16</v>
      </c>
      <c r="D55" s="76">
        <v>1.45</v>
      </c>
      <c r="E55" s="76">
        <v>0.1</v>
      </c>
      <c r="F55" s="76">
        <v>0.4</v>
      </c>
      <c r="G55" s="76">
        <v>2</v>
      </c>
      <c r="H55" s="76">
        <v>400</v>
      </c>
      <c r="I55" s="76"/>
      <c r="J55" s="76"/>
      <c r="K55" s="78" t="s">
        <v>41</v>
      </c>
      <c r="L55" s="80">
        <f>Grundlagen!I38*Grundlagen!F34/2000</f>
        <v>0.75</v>
      </c>
      <c r="M55" s="78" t="s">
        <v>63</v>
      </c>
      <c r="N55" s="76"/>
      <c r="O55" s="76"/>
      <c r="P55" s="76"/>
      <c r="Q55" s="76"/>
      <c r="R55" s="76"/>
      <c r="S55" s="94"/>
    </row>
    <row r="56" spans="2:19" x14ac:dyDescent="0.25">
      <c r="B56" s="76">
        <v>4</v>
      </c>
      <c r="C56" s="79" t="s">
        <v>17</v>
      </c>
      <c r="D56" s="76">
        <v>1.7</v>
      </c>
      <c r="E56" s="76">
        <v>0.1</v>
      </c>
      <c r="F56" s="76">
        <v>0.5</v>
      </c>
      <c r="G56" s="76">
        <v>2</v>
      </c>
      <c r="H56" s="76">
        <v>300</v>
      </c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94"/>
    </row>
    <row r="57" spans="2:19" x14ac:dyDescent="0.25">
      <c r="B57" s="76">
        <v>5</v>
      </c>
      <c r="C57" s="79" t="s">
        <v>18</v>
      </c>
      <c r="D57" s="76">
        <v>1.7</v>
      </c>
      <c r="E57" s="76">
        <v>0.09</v>
      </c>
      <c r="F57" s="76">
        <v>0.25</v>
      </c>
      <c r="G57" s="76">
        <v>2</v>
      </c>
      <c r="H57" s="76">
        <v>500</v>
      </c>
      <c r="I57" s="76"/>
      <c r="J57" s="76"/>
      <c r="K57" s="78" t="s">
        <v>43</v>
      </c>
      <c r="L57" s="78">
        <f>L52^3/(48*L53*L54)</f>
        <v>5.6607672089062141E-3</v>
      </c>
      <c r="M57" s="78"/>
      <c r="N57" s="76" t="s">
        <v>46</v>
      </c>
      <c r="O57" s="76">
        <f>48*L53*L54/L52^3*1000</f>
        <v>176654.49984</v>
      </c>
      <c r="P57" s="76" t="s">
        <v>45</v>
      </c>
      <c r="Q57" s="76"/>
      <c r="R57" s="76"/>
      <c r="S57" s="94"/>
    </row>
    <row r="58" spans="2:19" x14ac:dyDescent="0.25">
      <c r="B58" s="76">
        <v>6</v>
      </c>
      <c r="C58" s="79" t="s">
        <v>19</v>
      </c>
      <c r="D58" s="76" t="s">
        <v>20</v>
      </c>
      <c r="E58" s="76" t="s">
        <v>20</v>
      </c>
      <c r="F58" s="76"/>
      <c r="G58" s="76"/>
      <c r="H58" s="76"/>
      <c r="I58" s="76"/>
      <c r="J58" s="76"/>
      <c r="K58" s="78" t="s">
        <v>44</v>
      </c>
      <c r="L58" s="76">
        <f>L55*L52^3/(48*L53*L54)*10</f>
        <v>4.2455754066796601E-2</v>
      </c>
      <c r="M58" s="78" t="s">
        <v>36</v>
      </c>
      <c r="N58" s="76" t="s">
        <v>47</v>
      </c>
      <c r="O58" s="76">
        <f>SQRT(O57/L55)</f>
        <v>485.32394657589276</v>
      </c>
      <c r="P58" s="78" t="s">
        <v>48</v>
      </c>
      <c r="Q58" s="76"/>
      <c r="R58" s="76"/>
      <c r="S58" s="94"/>
    </row>
    <row r="59" spans="2:19" x14ac:dyDescent="0.25">
      <c r="B59" s="76" t="s">
        <v>21</v>
      </c>
      <c r="C59" s="76"/>
      <c r="D59" s="76"/>
      <c r="E59" s="76"/>
      <c r="F59" s="76"/>
      <c r="G59" s="76"/>
      <c r="H59" s="76"/>
      <c r="I59" s="76"/>
      <c r="J59" s="76"/>
      <c r="K59" s="78" t="s">
        <v>49</v>
      </c>
      <c r="L59" s="76">
        <f>PI()^2/(2*PI()*(L52/1000)^2)*SQRT(L53*L54/L55)/1000</f>
        <v>69.592265476470217</v>
      </c>
      <c r="M59" s="78" t="s">
        <v>50</v>
      </c>
      <c r="N59" s="76" t="s">
        <v>51</v>
      </c>
      <c r="O59" s="76">
        <f>1/L59</f>
        <v>1.4369412939116189E-2</v>
      </c>
      <c r="P59" s="76" t="s">
        <v>52</v>
      </c>
      <c r="Q59" s="76" t="s">
        <v>101</v>
      </c>
      <c r="R59" s="76"/>
      <c r="S59" s="94"/>
    </row>
    <row r="60" spans="2:19" x14ac:dyDescent="0.25"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>
        <f>O58/(2*PI())</f>
        <v>77.241705098420269</v>
      </c>
      <c r="P60" s="76"/>
      <c r="Q60" s="76"/>
      <c r="R60" s="76"/>
      <c r="S60" s="94"/>
    </row>
    <row r="61" spans="2:19" x14ac:dyDescent="0.25">
      <c r="B61" s="79" t="s">
        <v>22</v>
      </c>
      <c r="C61" s="76"/>
      <c r="D61" s="76"/>
      <c r="E61" s="76"/>
      <c r="F61" s="77" t="s">
        <v>23</v>
      </c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94"/>
    </row>
    <row r="62" spans="2:19" x14ac:dyDescent="0.25">
      <c r="B62" s="76"/>
      <c r="C62" s="81"/>
      <c r="D62" s="81" t="s">
        <v>24</v>
      </c>
      <c r="E62" s="76"/>
      <c r="F62" s="77"/>
      <c r="G62" s="77" t="s">
        <v>25</v>
      </c>
      <c r="H62" s="77" t="s">
        <v>26</v>
      </c>
      <c r="I62" s="76"/>
      <c r="J62" s="76"/>
      <c r="K62" s="76"/>
      <c r="L62" s="82" t="s">
        <v>64</v>
      </c>
      <c r="M62" s="76" t="s">
        <v>92</v>
      </c>
      <c r="N62" s="76"/>
      <c r="O62" s="76"/>
      <c r="P62" s="76"/>
      <c r="Q62" s="76"/>
      <c r="R62" s="76"/>
      <c r="S62" s="94"/>
    </row>
    <row r="63" spans="2:19" x14ac:dyDescent="0.25">
      <c r="B63" s="76">
        <v>1</v>
      </c>
      <c r="C63" s="79" t="s">
        <v>27</v>
      </c>
      <c r="D63" s="76">
        <v>0.6</v>
      </c>
      <c r="E63" s="76"/>
      <c r="F63" s="79" t="s">
        <v>7</v>
      </c>
      <c r="G63" s="76">
        <v>1</v>
      </c>
      <c r="H63" s="82" t="s">
        <v>28</v>
      </c>
      <c r="I63" s="76"/>
      <c r="J63" s="76" t="s">
        <v>85</v>
      </c>
      <c r="K63" s="76"/>
      <c r="L63" s="76">
        <v>8.5000000000000006E-2</v>
      </c>
      <c r="M63" s="76" t="s">
        <v>90</v>
      </c>
      <c r="N63" s="76"/>
      <c r="O63" s="76"/>
      <c r="P63" s="76"/>
      <c r="Q63" s="76"/>
      <c r="R63" s="76"/>
      <c r="S63" s="94"/>
    </row>
    <row r="64" spans="2:19" x14ac:dyDescent="0.25">
      <c r="B64" s="76">
        <v>2</v>
      </c>
      <c r="C64" s="79" t="s">
        <v>29</v>
      </c>
      <c r="D64" s="76">
        <v>0.8</v>
      </c>
      <c r="E64" s="76"/>
      <c r="F64" s="79" t="s">
        <v>30</v>
      </c>
      <c r="G64" s="76">
        <v>1.2</v>
      </c>
      <c r="H64" s="82" t="s">
        <v>28</v>
      </c>
      <c r="I64" s="76"/>
      <c r="J64" s="76" t="s">
        <v>86</v>
      </c>
      <c r="K64" s="76"/>
      <c r="L64" s="76">
        <v>7.4999999999999997E-2</v>
      </c>
      <c r="M64" s="76" t="s">
        <v>91</v>
      </c>
      <c r="N64" s="76"/>
      <c r="O64" s="76"/>
      <c r="P64" s="76"/>
      <c r="Q64" s="76"/>
      <c r="R64" s="76"/>
      <c r="S64" s="94"/>
    </row>
    <row r="65" spans="2:19" x14ac:dyDescent="0.25">
      <c r="B65" s="76">
        <v>3</v>
      </c>
      <c r="C65" s="79" t="s">
        <v>31</v>
      </c>
      <c r="D65" s="76">
        <v>1</v>
      </c>
      <c r="E65" s="76"/>
      <c r="F65" s="79" t="s">
        <v>32</v>
      </c>
      <c r="G65" s="76">
        <v>1.5</v>
      </c>
      <c r="H65" s="76">
        <v>1</v>
      </c>
      <c r="I65" s="76"/>
      <c r="J65" s="76" t="s">
        <v>87</v>
      </c>
      <c r="K65" s="76"/>
      <c r="L65" s="76">
        <v>0.05</v>
      </c>
      <c r="M65" s="76"/>
      <c r="N65" s="76"/>
      <c r="O65" s="76"/>
      <c r="P65" s="76"/>
      <c r="Q65" s="76"/>
      <c r="R65" s="76"/>
      <c r="S65" s="94"/>
    </row>
    <row r="66" spans="2:19" x14ac:dyDescent="0.25">
      <c r="B66" s="76">
        <v>4</v>
      </c>
      <c r="C66" s="79" t="s">
        <v>33</v>
      </c>
      <c r="D66" s="76">
        <v>1.3</v>
      </c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94"/>
    </row>
    <row r="67" spans="2:19" x14ac:dyDescent="0.25">
      <c r="B67" s="76">
        <v>5</v>
      </c>
      <c r="C67" s="79" t="s">
        <v>34</v>
      </c>
      <c r="D67" s="76">
        <v>1.6</v>
      </c>
      <c r="E67" s="76"/>
      <c r="F67" s="76"/>
      <c r="G67" s="76"/>
      <c r="H67" s="76"/>
      <c r="I67" s="76" t="s">
        <v>88</v>
      </c>
      <c r="J67" s="76"/>
      <c r="K67" s="76"/>
      <c r="L67" s="76" t="s">
        <v>89</v>
      </c>
      <c r="M67" s="76"/>
      <c r="N67" s="76"/>
      <c r="O67" s="76"/>
      <c r="P67" s="76"/>
      <c r="Q67" s="76"/>
      <c r="R67" s="76"/>
      <c r="S67" s="76"/>
    </row>
  </sheetData>
  <phoneticPr fontId="0" type="noConversion"/>
  <dataValidations count="1">
    <dataValidation errorStyle="information" allowBlank="1" showInputMessage="1" showErrorMessage="1" errorTitle="Bemerkung" error="Ein Wert kleiner als 1 führt zu Berechnungsfehler! " sqref="K52:M55 K57:M57 P58" xr:uid="{CB5480C5-21FA-40C5-AC0C-491F403F23CE}"/>
  </dataValidations>
  <pageMargins left="0.78740157499999996" right="0.78740157499999996" top="0.984251969" bottom="0.984251969" header="0.4921259845" footer="0.4921259845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4</vt:i4>
      </vt:variant>
    </vt:vector>
  </HeadingPairs>
  <TitlesOfParts>
    <vt:vector size="9" baseType="lpstr">
      <vt:lpstr>Allgemein</vt:lpstr>
      <vt:lpstr>Grundlagen</vt:lpstr>
      <vt:lpstr>Eigenfrequenz</vt:lpstr>
      <vt:lpstr>Erdbeben</vt:lpstr>
      <vt:lpstr>Kurven</vt:lpstr>
      <vt:lpstr>Erdbeben!Druckbereich</vt:lpstr>
      <vt:lpstr>Grundlagen!Druckbereich</vt:lpstr>
      <vt:lpstr>Kurven!Druckbereich</vt:lpstr>
      <vt:lpstr>Version</vt:lpstr>
    </vt:vector>
  </TitlesOfParts>
  <Company>Emmer Pfenninger Partner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Müller</dc:creator>
  <cp:lastModifiedBy>Daniel Müller</cp:lastModifiedBy>
  <cp:lastPrinted>2023-02-05T12:31:19Z</cp:lastPrinted>
  <dcterms:created xsi:type="dcterms:W3CDTF">1999-09-03T14:12:42Z</dcterms:created>
  <dcterms:modified xsi:type="dcterms:W3CDTF">2023-05-13T06:08:56Z</dcterms:modified>
</cp:coreProperties>
</file>